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5570" windowHeight="8010" tabRatio="500" activeTab="1"/>
  </bookViews>
  <sheets>
    <sheet name="Детализация" sheetId="1" r:id="rId1"/>
    <sheet name="Прогноз прил 3" sheetId="2" r:id="rId2"/>
    <sheet name="капитальные затраты" sheetId="3" r:id="rId3"/>
    <sheet name="Кап Газ" sheetId="5" r:id="rId4"/>
  </sheets>
  <definedNames>
    <definedName name="_Hlk331752892" localSheetId="1">NA()</definedName>
    <definedName name="_xlnm._FilterDatabase" localSheetId="0" hidden="1">Детализация!$A$2:$I$65</definedName>
    <definedName name="_xlnm._FilterDatabase" localSheetId="1" hidden="1">'Прогноз прил 3'!$A$9:$I$127</definedName>
    <definedName name="Excel_BuiltIn_Print_Area" localSheetId="1">'Прогноз прил 3'!$A$1:$I$111</definedName>
    <definedName name="_xlnm.Print_Titles" localSheetId="1">'Прогноз прил 3'!$7:$9</definedName>
    <definedName name="_xlnm.Print_Area" localSheetId="0">Детализация!$A$1:$H$72</definedName>
    <definedName name="_xlnm.Print_Area" localSheetId="2">'капитальные затраты'!$A$1:$G$20</definedName>
    <definedName name="_xlnm.Print_Area" localSheetId="1">'Прогноз прил 3'!$A$1:$I$130</definedName>
  </definedNames>
  <calcPr calcId="145621"/>
</workbook>
</file>

<file path=xl/calcChain.xml><?xml version="1.0" encoding="utf-8"?>
<calcChain xmlns="http://schemas.openxmlformats.org/spreadsheetml/2006/main">
  <c r="D76" i="2" l="1"/>
  <c r="D75" i="2" s="1"/>
  <c r="E76" i="2"/>
  <c r="E75" i="2" s="1"/>
  <c r="F76" i="2"/>
  <c r="F75" i="2" s="1"/>
  <c r="G76" i="2"/>
  <c r="G75" i="2" s="1"/>
  <c r="H76" i="2"/>
  <c r="H75" i="2" s="1"/>
  <c r="D78" i="2"/>
  <c r="E78" i="2"/>
  <c r="F78" i="2"/>
  <c r="G78" i="2"/>
  <c r="H78" i="2"/>
  <c r="I78" i="2" l="1"/>
  <c r="I75" i="2"/>
  <c r="I76" i="2"/>
  <c r="H112" i="2"/>
  <c r="G112" i="2"/>
  <c r="F112" i="2"/>
  <c r="E112" i="2"/>
  <c r="D112" i="2"/>
  <c r="H43" i="2" l="1"/>
  <c r="G43" i="2"/>
  <c r="H60" i="2" l="1"/>
  <c r="H42" i="2" s="1"/>
  <c r="G60" i="2"/>
  <c r="G42" i="2" s="1"/>
  <c r="F60" i="2"/>
  <c r="F42" i="2" s="1"/>
  <c r="E60" i="2"/>
  <c r="E42" i="2" s="1"/>
  <c r="D60" i="2"/>
  <c r="I60" i="2" s="1"/>
  <c r="I42" i="2" s="1"/>
  <c r="I25" i="2"/>
  <c r="D42" i="2" l="1"/>
  <c r="F116" i="2"/>
  <c r="E116" i="2"/>
  <c r="F114" i="2"/>
  <c r="E114" i="2"/>
  <c r="H74" i="2"/>
  <c r="G74" i="2"/>
  <c r="F74" i="2"/>
  <c r="E74" i="2"/>
  <c r="H73" i="2"/>
  <c r="G73" i="2"/>
  <c r="G71" i="2" s="1"/>
  <c r="G70" i="2" s="1"/>
  <c r="F73" i="2"/>
  <c r="E73" i="2"/>
  <c r="E71" i="2" s="1"/>
  <c r="E70" i="2" s="1"/>
  <c r="G23" i="2"/>
  <c r="E23" i="2"/>
  <c r="D23" i="2" l="1"/>
  <c r="F23" i="2"/>
  <c r="H23" i="2"/>
  <c r="H71" i="2"/>
  <c r="H70" i="2" s="1"/>
  <c r="I23" i="2"/>
  <c r="F71" i="2"/>
  <c r="F70" i="2" s="1"/>
  <c r="D87" i="2"/>
  <c r="F87" i="2" l="1"/>
  <c r="F43" i="2" s="1"/>
  <c r="F86" i="2"/>
  <c r="E87" i="2"/>
  <c r="E43" i="2" s="1"/>
  <c r="I87" i="2" l="1"/>
  <c r="E86" i="2"/>
  <c r="E85" i="2"/>
  <c r="E82" i="2"/>
  <c r="E80" i="2" l="1"/>
  <c r="F80" i="2"/>
  <c r="G80" i="2"/>
  <c r="H80" i="2"/>
  <c r="D73" i="2"/>
  <c r="D71" i="2" s="1"/>
  <c r="D74" i="2"/>
  <c r="I74" i="2" l="1"/>
  <c r="I73" i="2"/>
  <c r="D70" i="2"/>
  <c r="I71" i="2"/>
  <c r="D40" i="1"/>
  <c r="D20" i="1"/>
  <c r="I70" i="2" l="1"/>
  <c r="D11" i="1"/>
  <c r="D13" i="1"/>
  <c r="E11" i="1" l="1"/>
  <c r="D91" i="2" l="1"/>
  <c r="D89" i="2" s="1"/>
  <c r="D88" i="2" s="1"/>
  <c r="D86" i="2"/>
  <c r="D85" i="2"/>
  <c r="D82" i="2"/>
  <c r="D68" i="2"/>
  <c r="D59" i="2"/>
  <c r="D14" i="1"/>
  <c r="D80" i="2" l="1"/>
  <c r="I80" i="2" s="1"/>
  <c r="I82" i="2"/>
  <c r="E126" i="2"/>
  <c r="F126" i="2"/>
  <c r="G126" i="2"/>
  <c r="H126" i="2"/>
  <c r="D126" i="2"/>
  <c r="G123" i="2"/>
  <c r="H123" i="2"/>
  <c r="F123" i="2"/>
  <c r="E123" i="2"/>
  <c r="D123" i="2"/>
  <c r="H121" i="2"/>
  <c r="G121" i="2"/>
  <c r="F121" i="2"/>
  <c r="E121" i="2"/>
  <c r="D121" i="2"/>
  <c r="E117" i="2"/>
  <c r="E113" i="2" s="1"/>
  <c r="F117" i="2"/>
  <c r="F113" i="2" s="1"/>
  <c r="G117" i="2"/>
  <c r="H117" i="2"/>
  <c r="D117" i="2"/>
  <c r="G116" i="2"/>
  <c r="H116" i="2"/>
  <c r="D116" i="2"/>
  <c r="E52" i="1"/>
  <c r="F52" i="1"/>
  <c r="G52" i="1"/>
  <c r="H52" i="1"/>
  <c r="D52" i="1"/>
  <c r="E53" i="1"/>
  <c r="F53" i="1"/>
  <c r="G53" i="1"/>
  <c r="H53" i="1"/>
  <c r="D53" i="1"/>
  <c r="E54" i="1"/>
  <c r="F54" i="1"/>
  <c r="G54" i="1"/>
  <c r="H54" i="1"/>
  <c r="D54" i="1"/>
  <c r="D7" i="1" s="1"/>
  <c r="E55" i="1"/>
  <c r="F55" i="1"/>
  <c r="G55" i="1"/>
  <c r="H55" i="1"/>
  <c r="D55" i="1"/>
  <c r="E56" i="1"/>
  <c r="F56" i="1"/>
  <c r="G56" i="1"/>
  <c r="H56" i="1"/>
  <c r="D56" i="1"/>
  <c r="E122" i="2" l="1"/>
  <c r="H122" i="2"/>
  <c r="G122" i="2"/>
  <c r="F122" i="2"/>
  <c r="H51" i="1"/>
  <c r="H109" i="2"/>
  <c r="F109" i="2"/>
  <c r="F51" i="1"/>
  <c r="G51" i="1"/>
  <c r="E51" i="1"/>
  <c r="D122" i="2"/>
  <c r="G109" i="2"/>
  <c r="I116" i="2"/>
  <c r="E109" i="2"/>
  <c r="D31" i="1"/>
  <c r="D43" i="2" l="1"/>
  <c r="H14" i="1"/>
  <c r="H8" i="1" s="1"/>
  <c r="H31" i="1"/>
  <c r="I117" i="2"/>
  <c r="I122" i="2"/>
  <c r="I123" i="2"/>
  <c r="I125" i="2"/>
  <c r="I126" i="2"/>
  <c r="I127" i="2"/>
  <c r="I112" i="2" s="1"/>
  <c r="D110" i="2"/>
  <c r="E68" i="2"/>
  <c r="E40" i="2" s="1"/>
  <c r="E20" i="2" s="1"/>
  <c r="F68" i="2"/>
  <c r="F66" i="2" s="1"/>
  <c r="G68" i="2"/>
  <c r="G66" i="2" s="1"/>
  <c r="H68" i="2"/>
  <c r="H66" i="2" s="1"/>
  <c r="D66" i="2"/>
  <c r="I61" i="2"/>
  <c r="I91" i="2"/>
  <c r="I89" i="2"/>
  <c r="I88" i="2"/>
  <c r="E111" i="2"/>
  <c r="F111" i="2"/>
  <c r="D3" i="3"/>
  <c r="E11" i="5"/>
  <c r="E47" i="2"/>
  <c r="E45" i="2" s="1"/>
  <c r="E44" i="2" s="1"/>
  <c r="F47" i="2"/>
  <c r="F45" i="2" s="1"/>
  <c r="F44" i="2" s="1"/>
  <c r="G47" i="2"/>
  <c r="G45" i="2" s="1"/>
  <c r="G44" i="2" s="1"/>
  <c r="H47" i="2"/>
  <c r="H38" i="2" s="1"/>
  <c r="H18" i="2" s="1"/>
  <c r="E51" i="2"/>
  <c r="E49" i="2" s="1"/>
  <c r="E48" i="2" s="1"/>
  <c r="G31" i="1"/>
  <c r="F31" i="1"/>
  <c r="E31" i="1"/>
  <c r="D114" i="2"/>
  <c r="D113" i="2" s="1"/>
  <c r="H107" i="2"/>
  <c r="G63" i="2"/>
  <c r="G69" i="2"/>
  <c r="G41" i="2" s="1"/>
  <c r="H63" i="2"/>
  <c r="H69" i="2"/>
  <c r="I21" i="2"/>
  <c r="D105" i="2"/>
  <c r="D104" i="2" s="1"/>
  <c r="F11" i="1"/>
  <c r="G11" i="1"/>
  <c r="H11" i="1"/>
  <c r="E83" i="2"/>
  <c r="E79" i="2" s="1"/>
  <c r="F83" i="2"/>
  <c r="F79" i="2" s="1"/>
  <c r="G83" i="2"/>
  <c r="G79" i="2" s="1"/>
  <c r="H83" i="2"/>
  <c r="H79" i="2" s="1"/>
  <c r="D83" i="2"/>
  <c r="D79" i="2" s="1"/>
  <c r="E31" i="2"/>
  <c r="F31" i="2"/>
  <c r="G31" i="2"/>
  <c r="H31" i="2"/>
  <c r="D31" i="2"/>
  <c r="H33" i="2"/>
  <c r="H13" i="2" s="1"/>
  <c r="D33" i="2"/>
  <c r="I86" i="2"/>
  <c r="F5" i="1"/>
  <c r="F3" i="1" s="1"/>
  <c r="G5" i="1"/>
  <c r="G3" i="1" s="1"/>
  <c r="H5" i="1"/>
  <c r="H3" i="1" s="1"/>
  <c r="F6" i="1"/>
  <c r="G6" i="1"/>
  <c r="H6" i="1"/>
  <c r="F8" i="1"/>
  <c r="G8" i="1"/>
  <c r="D10" i="1"/>
  <c r="D4" i="1" s="1"/>
  <c r="E10" i="1"/>
  <c r="F10" i="1"/>
  <c r="G10" i="1"/>
  <c r="H10" i="1"/>
  <c r="D12" i="1"/>
  <c r="E12" i="1"/>
  <c r="F12" i="1"/>
  <c r="G12" i="1"/>
  <c r="H12" i="1"/>
  <c r="D24" i="1"/>
  <c r="E24" i="1"/>
  <c r="F24" i="1"/>
  <c r="G24" i="1"/>
  <c r="H24" i="1"/>
  <c r="D28" i="1"/>
  <c r="E28" i="1"/>
  <c r="F28" i="1"/>
  <c r="G28" i="1"/>
  <c r="H28" i="1"/>
  <c r="H37" i="1"/>
  <c r="D41" i="1"/>
  <c r="D39" i="1" s="1"/>
  <c r="E41" i="1"/>
  <c r="F41" i="1"/>
  <c r="F39" i="1" s="1"/>
  <c r="G41" i="1"/>
  <c r="G39" i="1" s="1"/>
  <c r="H41" i="1"/>
  <c r="H39" i="1" s="1"/>
  <c r="D46" i="1"/>
  <c r="D45" i="1" s="1"/>
  <c r="E46" i="1"/>
  <c r="E45" i="1" s="1"/>
  <c r="E38" i="1" s="1"/>
  <c r="F46" i="1"/>
  <c r="F45" i="1" s="1"/>
  <c r="G46" i="1"/>
  <c r="G45" i="1" s="1"/>
  <c r="H46" i="1"/>
  <c r="H45" i="1" s="1"/>
  <c r="D51" i="1"/>
  <c r="D28" i="2"/>
  <c r="D27" i="2" s="1"/>
  <c r="D26" i="2" s="1"/>
  <c r="E62" i="1"/>
  <c r="E27" i="2"/>
  <c r="E26" i="2" s="1"/>
  <c r="F62" i="1"/>
  <c r="F27" i="2"/>
  <c r="F26" i="2" s="1"/>
  <c r="G62" i="1"/>
  <c r="G27" i="2"/>
  <c r="G26" i="2" s="1"/>
  <c r="H62" i="1"/>
  <c r="H27" i="2"/>
  <c r="H26" i="2" s="1"/>
  <c r="E33" i="2"/>
  <c r="E13" i="2" s="1"/>
  <c r="F33" i="2"/>
  <c r="F13" i="2" s="1"/>
  <c r="G33" i="2"/>
  <c r="G13" i="2" s="1"/>
  <c r="D34" i="2"/>
  <c r="D14" i="2" s="1"/>
  <c r="E34" i="2"/>
  <c r="E14" i="2" s="1"/>
  <c r="F34" i="2"/>
  <c r="F14" i="2" s="1"/>
  <c r="G34" i="2"/>
  <c r="G14" i="2" s="1"/>
  <c r="H34" i="2"/>
  <c r="H14" i="2" s="1"/>
  <c r="D47" i="2"/>
  <c r="D45" i="2" s="1"/>
  <c r="D51" i="2"/>
  <c r="D49" i="2" s="1"/>
  <c r="D48" i="2" s="1"/>
  <c r="F51" i="2"/>
  <c r="F39" i="2" s="1"/>
  <c r="F19" i="2" s="1"/>
  <c r="G51" i="2"/>
  <c r="G49" i="2" s="1"/>
  <c r="G48" i="2" s="1"/>
  <c r="H51" i="2"/>
  <c r="H49" i="2" s="1"/>
  <c r="H48" i="2" s="1"/>
  <c r="D55" i="2"/>
  <c r="D37" i="2" s="1"/>
  <c r="E55" i="2"/>
  <c r="E53" i="2" s="1"/>
  <c r="E52" i="2" s="1"/>
  <c r="F55" i="2"/>
  <c r="F53" i="2" s="1"/>
  <c r="F52" i="2" s="1"/>
  <c r="G55" i="2"/>
  <c r="G53" i="2" s="1"/>
  <c r="G52" i="2" s="1"/>
  <c r="H55" i="2"/>
  <c r="H53" i="2" s="1"/>
  <c r="H52" i="2" s="1"/>
  <c r="D57" i="2"/>
  <c r="D56" i="2" s="1"/>
  <c r="E59" i="2"/>
  <c r="E57" i="2" s="1"/>
  <c r="E56" i="2" s="1"/>
  <c r="F59" i="2"/>
  <c r="F57" i="2" s="1"/>
  <c r="F56" i="2" s="1"/>
  <c r="G59" i="2"/>
  <c r="G57" i="2" s="1"/>
  <c r="G56" i="2" s="1"/>
  <c r="H59" i="2"/>
  <c r="H57" i="2" s="1"/>
  <c r="H56" i="2" s="1"/>
  <c r="D63" i="2"/>
  <c r="E63" i="2"/>
  <c r="F63" i="2"/>
  <c r="I65" i="2"/>
  <c r="D40" i="2"/>
  <c r="D20" i="2" s="1"/>
  <c r="D69" i="2"/>
  <c r="E69" i="2"/>
  <c r="F69" i="2"/>
  <c r="D101" i="2"/>
  <c r="E101" i="2"/>
  <c r="F101" i="2"/>
  <c r="G101" i="2"/>
  <c r="H101" i="2"/>
  <c r="D103" i="2"/>
  <c r="D102" i="2" s="1"/>
  <c r="E103" i="2"/>
  <c r="E102" i="2" s="1"/>
  <c r="F103" i="2"/>
  <c r="F102" i="2" s="1"/>
  <c r="G103" i="2"/>
  <c r="G102" i="2" s="1"/>
  <c r="H103" i="2"/>
  <c r="H102" i="2" s="1"/>
  <c r="E105" i="2"/>
  <c r="E104" i="2" s="1"/>
  <c r="F105" i="2"/>
  <c r="F104" i="2" s="1"/>
  <c r="G105" i="2"/>
  <c r="G104" i="2" s="1"/>
  <c r="H105" i="2"/>
  <c r="H104" i="2" s="1"/>
  <c r="E110" i="2"/>
  <c r="F110" i="2"/>
  <c r="G110" i="2"/>
  <c r="H110" i="2"/>
  <c r="D111" i="2"/>
  <c r="G111" i="2"/>
  <c r="H111" i="2"/>
  <c r="G114" i="2"/>
  <c r="G113" i="2" s="1"/>
  <c r="H114" i="2"/>
  <c r="H113" i="2" s="1"/>
  <c r="G3" i="3" s="1"/>
  <c r="E119" i="2"/>
  <c r="F119" i="2"/>
  <c r="G119" i="2"/>
  <c r="H119" i="2"/>
  <c r="H100" i="2"/>
  <c r="H98" i="2" s="1"/>
  <c r="F107" i="2"/>
  <c r="F37" i="1"/>
  <c r="F100" i="2"/>
  <c r="F98" i="2" s="1"/>
  <c r="F95" i="2" s="1"/>
  <c r="G100" i="2"/>
  <c r="G98" i="2" s="1"/>
  <c r="G95" i="2" s="1"/>
  <c r="G93" i="2" s="1"/>
  <c r="F19" i="3" s="1"/>
  <c r="G37" i="1"/>
  <c r="E37" i="1"/>
  <c r="D37" i="1"/>
  <c r="D100" i="2"/>
  <c r="D98" i="2" s="1"/>
  <c r="E39" i="1"/>
  <c r="E100" i="2"/>
  <c r="E98" i="2" s="1"/>
  <c r="E12" i="5"/>
  <c r="E107" i="2"/>
  <c r="E106" i="2" s="1"/>
  <c r="G107" i="2"/>
  <c r="G106" i="2" s="1"/>
  <c r="F38" i="2" l="1"/>
  <c r="F18" i="2" s="1"/>
  <c r="F106" i="2"/>
  <c r="H106" i="2"/>
  <c r="D6" i="1"/>
  <c r="D9" i="1"/>
  <c r="D5" i="1"/>
  <c r="I79" i="2"/>
  <c r="D62" i="2"/>
  <c r="C13" i="3" s="1"/>
  <c r="D53" i="2"/>
  <c r="D52" i="2" s="1"/>
  <c r="I52" i="2" s="1"/>
  <c r="I63" i="2"/>
  <c r="E66" i="2"/>
  <c r="E62" i="2" s="1"/>
  <c r="I33" i="2"/>
  <c r="I27" i="2"/>
  <c r="I34" i="2"/>
  <c r="I31" i="2"/>
  <c r="G96" i="2"/>
  <c r="F18" i="3" s="1"/>
  <c r="F17" i="3" s="1"/>
  <c r="I83" i="2"/>
  <c r="I43" i="2"/>
  <c r="I26" i="2"/>
  <c r="H40" i="2"/>
  <c r="H20" i="2" s="1"/>
  <c r="E38" i="2"/>
  <c r="E18" i="2" s="1"/>
  <c r="G9" i="1"/>
  <c r="H9" i="1"/>
  <c r="F118" i="2"/>
  <c r="E4" i="3" s="1"/>
  <c r="F9" i="1"/>
  <c r="D41" i="2"/>
  <c r="D22" i="2" s="1"/>
  <c r="G12" i="5"/>
  <c r="H118" i="2"/>
  <c r="G4" i="3" s="1"/>
  <c r="G2" i="3" s="1"/>
  <c r="G118" i="2"/>
  <c r="F4" i="3" s="1"/>
  <c r="F12" i="5"/>
  <c r="G22" i="2"/>
  <c r="D11" i="5"/>
  <c r="E9" i="5"/>
  <c r="E3" i="3"/>
  <c r="F49" i="2"/>
  <c r="F48" i="2" s="1"/>
  <c r="E14" i="3" s="1"/>
  <c r="F38" i="1"/>
  <c r="F36" i="1" s="1"/>
  <c r="E9" i="1"/>
  <c r="D96" i="2"/>
  <c r="C18" i="3" s="1"/>
  <c r="G62" i="2"/>
  <c r="H97" i="2"/>
  <c r="G40" i="2"/>
  <c r="E39" i="2"/>
  <c r="E19" i="2" s="1"/>
  <c r="I68" i="2"/>
  <c r="H41" i="2"/>
  <c r="H22" i="2" s="1"/>
  <c r="G38" i="2"/>
  <c r="G18" i="2" s="1"/>
  <c r="F37" i="2"/>
  <c r="F40" i="2"/>
  <c r="F20" i="2" s="1"/>
  <c r="D38" i="2"/>
  <c r="D18" i="2" s="1"/>
  <c r="F96" i="2"/>
  <c r="E18" i="3" s="1"/>
  <c r="F62" i="2"/>
  <c r="H95" i="2"/>
  <c r="H93" i="2" s="1"/>
  <c r="G19" i="3" s="1"/>
  <c r="H39" i="2"/>
  <c r="H19" i="2" s="1"/>
  <c r="G38" i="1"/>
  <c r="G36" i="1" s="1"/>
  <c r="I55" i="2"/>
  <c r="H38" i="1"/>
  <c r="H36" i="1" s="1"/>
  <c r="D38" i="1"/>
  <c r="D8" i="1" s="1"/>
  <c r="I47" i="2"/>
  <c r="D39" i="2"/>
  <c r="D19" i="2" s="1"/>
  <c r="E37" i="2"/>
  <c r="G37" i="2"/>
  <c r="G17" i="2" s="1"/>
  <c r="H45" i="2"/>
  <c r="H44" i="2" s="1"/>
  <c r="G14" i="3" s="1"/>
  <c r="E36" i="1"/>
  <c r="E41" i="2"/>
  <c r="H62" i="2"/>
  <c r="F41" i="2"/>
  <c r="F22" i="2" s="1"/>
  <c r="I111" i="2"/>
  <c r="C3" i="3"/>
  <c r="C11" i="5"/>
  <c r="I114" i="2"/>
  <c r="E118" i="2"/>
  <c r="D4" i="3" s="1"/>
  <c r="D2" i="3" s="1"/>
  <c r="G11" i="5"/>
  <c r="G11" i="2"/>
  <c r="E11" i="2"/>
  <c r="I14" i="2"/>
  <c r="F11" i="2"/>
  <c r="E97" i="2"/>
  <c r="E95" i="2"/>
  <c r="E93" i="2" s="1"/>
  <c r="D19" i="3" s="1"/>
  <c r="D97" i="2"/>
  <c r="D95" i="2"/>
  <c r="D93" i="2" s="1"/>
  <c r="C19" i="3" s="1"/>
  <c r="F11" i="5"/>
  <c r="F3" i="3"/>
  <c r="I113" i="2"/>
  <c r="D44" i="2"/>
  <c r="C14" i="3" s="1"/>
  <c r="I13" i="2"/>
  <c r="D11" i="2"/>
  <c r="H11" i="2"/>
  <c r="D14" i="3"/>
  <c r="I101" i="2"/>
  <c r="I69" i="2"/>
  <c r="I51" i="2"/>
  <c r="H37" i="2"/>
  <c r="I110" i="2"/>
  <c r="D12" i="5"/>
  <c r="I57" i="2"/>
  <c r="I56" i="2" s="1"/>
  <c r="I98" i="2"/>
  <c r="G97" i="2"/>
  <c r="F14" i="3"/>
  <c r="F93" i="2"/>
  <c r="E19" i="3" s="1"/>
  <c r="I104" i="2"/>
  <c r="I102" i="2"/>
  <c r="H96" i="2"/>
  <c r="I100" i="2"/>
  <c r="E96" i="2"/>
  <c r="F97" i="2"/>
  <c r="G39" i="2"/>
  <c r="I59" i="2"/>
  <c r="I105" i="2"/>
  <c r="I103" i="2"/>
  <c r="E2" i="3" l="1"/>
  <c r="D3" i="1"/>
  <c r="I53" i="2"/>
  <c r="G24" i="2"/>
  <c r="I20" i="2"/>
  <c r="C8" i="3"/>
  <c r="I66" i="2"/>
  <c r="D24" i="2"/>
  <c r="I11" i="2"/>
  <c r="G92" i="2"/>
  <c r="I18" i="2"/>
  <c r="C17" i="3"/>
  <c r="G9" i="5"/>
  <c r="I49" i="2"/>
  <c r="I48" i="2"/>
  <c r="F13" i="3"/>
  <c r="F12" i="3" s="1"/>
  <c r="F9" i="5"/>
  <c r="D9" i="5"/>
  <c r="F35" i="2"/>
  <c r="F30" i="2" s="1"/>
  <c r="F17" i="2"/>
  <c r="F15" i="2" s="1"/>
  <c r="I40" i="2"/>
  <c r="G13" i="3"/>
  <c r="G12" i="3" s="1"/>
  <c r="I62" i="2"/>
  <c r="D13" i="3"/>
  <c r="E17" i="3"/>
  <c r="E13" i="3"/>
  <c r="E8" i="3" s="1"/>
  <c r="I41" i="2"/>
  <c r="E17" i="2"/>
  <c r="E15" i="2" s="1"/>
  <c r="E35" i="2"/>
  <c r="E30" i="2" s="1"/>
  <c r="F24" i="2"/>
  <c r="I95" i="2"/>
  <c r="D92" i="2"/>
  <c r="I38" i="2"/>
  <c r="D36" i="1"/>
  <c r="E22" i="2"/>
  <c r="I22" i="2" s="1"/>
  <c r="I44" i="2"/>
  <c r="I97" i="2"/>
  <c r="I45" i="2"/>
  <c r="B14" i="3"/>
  <c r="H35" i="2"/>
  <c r="H30" i="2" s="1"/>
  <c r="H17" i="2"/>
  <c r="H15" i="2" s="1"/>
  <c r="B11" i="5"/>
  <c r="B3" i="3"/>
  <c r="F2" i="3"/>
  <c r="H24" i="2"/>
  <c r="H92" i="2"/>
  <c r="G18" i="3"/>
  <c r="I93" i="2"/>
  <c r="I37" i="2"/>
  <c r="D35" i="2"/>
  <c r="D30" i="2" s="1"/>
  <c r="G19" i="2"/>
  <c r="G35" i="2"/>
  <c r="G30" i="2" s="1"/>
  <c r="I39" i="2"/>
  <c r="D18" i="3"/>
  <c r="E92" i="2"/>
  <c r="E24" i="2"/>
  <c r="I96" i="2"/>
  <c r="F92" i="2"/>
  <c r="B19" i="3"/>
  <c r="F8" i="3" l="1"/>
  <c r="E12" i="3"/>
  <c r="C12" i="3"/>
  <c r="B13" i="3"/>
  <c r="F10" i="2"/>
  <c r="E9" i="3" s="1"/>
  <c r="E7" i="3" s="1"/>
  <c r="D12" i="3"/>
  <c r="I92" i="2"/>
  <c r="H10" i="2"/>
  <c r="I24" i="2"/>
  <c r="D17" i="3"/>
  <c r="B18" i="3"/>
  <c r="B17" i="3" s="1"/>
  <c r="G17" i="3"/>
  <c r="G8" i="3"/>
  <c r="I19" i="2"/>
  <c r="G15" i="2"/>
  <c r="G10" i="2" s="1"/>
  <c r="I35" i="2"/>
  <c r="E10" i="2"/>
  <c r="D8" i="3"/>
  <c r="H8" i="3" l="1"/>
  <c r="J30" i="2"/>
  <c r="I30" i="2"/>
  <c r="F9" i="3"/>
  <c r="F7" i="3" s="1"/>
  <c r="B12" i="3"/>
  <c r="G9" i="3"/>
  <c r="G7" i="3" s="1"/>
  <c r="B8" i="3"/>
  <c r="D9" i="3"/>
  <c r="D7" i="3" s="1"/>
  <c r="D109" i="2" l="1"/>
  <c r="I121" i="2"/>
  <c r="D119" i="2"/>
  <c r="I119" i="2" s="1"/>
  <c r="D107" i="2" l="1"/>
  <c r="D17" i="2"/>
  <c r="D15" i="2" s="1"/>
  <c r="D10" i="2" s="1"/>
  <c r="I109" i="2"/>
  <c r="D118" i="2"/>
  <c r="C12" i="5"/>
  <c r="I118" i="2" l="1"/>
  <c r="C4" i="3"/>
  <c r="C2" i="3" s="1"/>
  <c r="B2" i="3" s="1"/>
  <c r="H7" i="3" s="1"/>
  <c r="I107" i="2"/>
  <c r="I106" i="2" s="1"/>
  <c r="D106" i="2"/>
  <c r="I17" i="2"/>
  <c r="B4" i="3"/>
  <c r="C9" i="5"/>
  <c r="B12" i="5"/>
  <c r="B9" i="5" s="1"/>
  <c r="I15" i="2"/>
  <c r="J10" i="2" s="1"/>
  <c r="I10" i="2" l="1"/>
  <c r="C9" i="3"/>
  <c r="B9" i="3" l="1"/>
  <c r="B7" i="3" s="1"/>
  <c r="C7" i="3"/>
</calcChain>
</file>

<file path=xl/sharedStrings.xml><?xml version="1.0" encoding="utf-8"?>
<sst xmlns="http://schemas.openxmlformats.org/spreadsheetml/2006/main" count="326" uniqueCount="139">
  <si>
    <t>№          п/п</t>
  </si>
  <si>
    <t>Наименование государственной программы, подпрограммы,  отдельного мероприятия, проекта (программы)</t>
  </si>
  <si>
    <t xml:space="preserve">Источники финансирования*, 
ответственный исполнитель, соисполнитель 
</t>
  </si>
  <si>
    <t>Итого:</t>
  </si>
  <si>
    <t>Государственная программа Кировской области  «Развитие жилищно-коммунального комплекса и повышение энергетической эффективности»  на 2020 – 2024 годы</t>
  </si>
  <si>
    <t>всего</t>
  </si>
  <si>
    <t>областной бюджет</t>
  </si>
  <si>
    <t>местный бюджет</t>
  </si>
  <si>
    <t xml:space="preserve">иные внебюджетные источники  </t>
  </si>
  <si>
    <t>Подпрограмма "Развитие коммунальной и жилищной инфраструктуры кировской области</t>
  </si>
  <si>
    <t>федеральный бюджет</t>
  </si>
  <si>
    <t>1.1.</t>
  </si>
  <si>
    <t>1.2.</t>
  </si>
  <si>
    <t>Отдельное мероприятие «Обеспечение создания условий для организации и осуществления государственного контроля в сфере жилищных правоотношений»</t>
  </si>
  <si>
    <t>1.3.</t>
  </si>
  <si>
    <t>1.4.</t>
  </si>
  <si>
    <t>1.5.</t>
  </si>
  <si>
    <t>1.6.</t>
  </si>
  <si>
    <t>Региональный проект «Чистая вода Кировской области»</t>
  </si>
  <si>
    <t>1.7.</t>
  </si>
  <si>
    <t>Подпрограмма  «Энергосбережение и повышение энергетической эффективности в Кировской области»</t>
  </si>
  <si>
    <t>2.1</t>
  </si>
  <si>
    <t>Отдельное мероприятие «Совершенствование энергетического менеджмента»</t>
  </si>
  <si>
    <t xml:space="preserve">иные внебюджетные источники </t>
  </si>
  <si>
    <t>2.1.1</t>
  </si>
  <si>
    <t xml:space="preserve">Организация предоставления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ее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 </t>
  </si>
  <si>
    <t>2.1.2</t>
  </si>
  <si>
    <t>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</t>
  </si>
  <si>
    <t>2.1.3</t>
  </si>
  <si>
    <t>Проверка инвестиционных программ субъектов электроэнергетики, отнесенных к числу таковых, инвестиционные программы которых утверждаются и контролируются органами исполнительной власти субъектов Российской Федерации, на предмет подготовки заключения об обоснованности представленных материалов в составе инвестиционных программ</t>
  </si>
  <si>
    <t>2.2</t>
  </si>
  <si>
    <t>Отдельное мероприятие «Повышение эффективности потребления ЭР в потребительском секторе»</t>
  </si>
  <si>
    <t xml:space="preserve">иные внебюджетные источники  
</t>
  </si>
  <si>
    <t>2.2.1</t>
  </si>
  <si>
    <t>Повышение эффективности потребления ЭР за счет внебюджетных средств, предоставленных в виде целевых займов</t>
  </si>
  <si>
    <t>2.2.1.1</t>
  </si>
  <si>
    <t>Проведение 4-х конкурсов проектов по энергосбережению</t>
  </si>
  <si>
    <t>не требуется</t>
  </si>
  <si>
    <t>х</t>
  </si>
  <si>
    <t>2.2.1.2</t>
  </si>
  <si>
    <t>Предоставление беспроцентных займов победителям конкурса</t>
  </si>
  <si>
    <t>2.2.2</t>
  </si>
  <si>
    <t>Модернизация оборудования, используемого для потребления ЭР,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при потреблении ЭР</t>
  </si>
  <si>
    <t>2.2.3</t>
  </si>
  <si>
    <t>Анализ реализации энергосервисных контрактов, зданий государственных и муниципальных учреждений на территории региона</t>
  </si>
  <si>
    <t>3</t>
  </si>
  <si>
    <t>Подпрограмма «Газификация Кировской области»</t>
  </si>
  <si>
    <t>3.1</t>
  </si>
  <si>
    <t>3.2</t>
  </si>
  <si>
    <t>Отдельное мероприятие «Строительство объектов газозаправочной инфраструктуры в Кировской области»</t>
  </si>
  <si>
    <t>3.3</t>
  </si>
  <si>
    <t>3.4</t>
  </si>
  <si>
    <t>Отдельное мероприятие «Обеспечение создания условий для реализации Государственной программы»</t>
  </si>
  <si>
    <t>4.1</t>
  </si>
  <si>
    <t>Содержание министерства энергетики и жилищно-коммунального хозяйства Кировской области</t>
  </si>
  <si>
    <t>4.2</t>
  </si>
  <si>
    <t>Содержание Кировского областного государственного бюджетного учреждения институт «Кировкоммунпроект»</t>
  </si>
  <si>
    <t>4.3</t>
  </si>
  <si>
    <t>№    п/п</t>
  </si>
  <si>
    <t>Расходы, тыс. рублей</t>
  </si>
  <si>
    <t>итого</t>
  </si>
  <si>
    <t>год</t>
  </si>
  <si>
    <t xml:space="preserve">федеральный бюджет </t>
  </si>
  <si>
    <t>в том числе</t>
  </si>
  <si>
    <t>министерство энергетики и жилищно-коммунального хозяйства Кировской области</t>
  </si>
  <si>
    <t>министерство строительства Кировской области</t>
  </si>
  <si>
    <t xml:space="preserve">областной бюджет </t>
  </si>
  <si>
    <t>государственная жилищная инспекция Кировской области</t>
  </si>
  <si>
    <t>региональная служба по тарифам Кировской области</t>
  </si>
  <si>
    <t xml:space="preserve">Подпрограмма «Энергосбережение и повышение энергетической эффективности в Кировской области» </t>
  </si>
  <si>
    <t>Отдельное мероприятие «Проведение комплекса организационно-правовых мероприятий по управлению энергосбережением»</t>
  </si>
  <si>
    <t xml:space="preserve">Подпрограмма  «Газификация Кировской области»
</t>
  </si>
  <si>
    <t>Отдельное мероприятие «Проектирование и строительство объектов газификации»</t>
  </si>
  <si>
    <t>Отдельное мероприятие «Осуществление функции заказчика по проектированию, строительству и реконструкции объектов инженерной инфраструктуры Кировской области»</t>
  </si>
  <si>
    <t>капитальные вложения</t>
  </si>
  <si>
    <t>прочие расходы</t>
  </si>
  <si>
    <t>свод</t>
  </si>
  <si>
    <t>ЖКХ</t>
  </si>
  <si>
    <t>Подпрограмма  «Развитие коммунальной и жилищной инфраструктуры Кировской области»</t>
  </si>
  <si>
    <t>Отдельное мероприятие «Обеспечение создания условий для реализации на территории Кировской области государственной ценовой политики в регулируемых сферах деятельности»</t>
  </si>
  <si>
    <t>Отдельное мероприятие «Возмещение части недополученных доходов ресурсоснабжающим и управляющим организациям и иным исполнителям коммунальных услуг в связи с пересмотром размера подлежащей внесению платы граждан за коммунальные услуги при приведении в соответствие с утвержденными в установленном порядке предельными индексами»</t>
  </si>
  <si>
    <t>Отдельное мероприятие «Обеспечение проведения капитального ремонта многоквартирных домов»</t>
  </si>
  <si>
    <t>Отдельное мероприятие «Реализация инвестиционного проекта по строительству объекта «Внеплощадочные системы водоснабжения г. Кирова»</t>
  </si>
  <si>
    <t>Отдельное мероприятие «Реализация мероприятий, направленных на подготовку объектов коммунальной инфраструктуры к работе в осенне-зимний период»</t>
  </si>
  <si>
    <t>Отдельное мероприятие «Обеспечение подготовки объектов коммунальной инфраструктуры к работе в осенне-зимний период»</t>
  </si>
  <si>
    <t>Отдельное мероприятия «Предоставление целевых займов на реализацию проектов в сфере энергоэффективности»</t>
  </si>
  <si>
    <t>Направления финансирования Подпрограммы</t>
  </si>
  <si>
    <t>Объемы финансирования Подпрограммы, тыс. рублей</t>
  </si>
  <si>
    <t>в том числе по годам</t>
  </si>
  <si>
    <t>2020 год</t>
  </si>
  <si>
    <t>2021 год</t>
  </si>
  <si>
    <t>2022 год</t>
  </si>
  <si>
    <t>2023 год</t>
  </si>
  <si>
    <t>2024 год</t>
  </si>
  <si>
    <t>Подпрограмма - всего</t>
  </si>
  <si>
    <t>Отдельное мероприятие "Налоговые расходы"</t>
  </si>
  <si>
    <t xml:space="preserve">Источник финансирования,  ответственный исполнитель, соисполнитель </t>
  </si>
  <si>
    <t xml:space="preserve">         Наименование государственной программы, подпрограммы,  отдельного мероприятия, проекта</t>
  </si>
  <si>
    <t>Государственная программа Кировской области «Развитие жилищно-коммунального комплекса и повышение энергетической эффективности»</t>
  </si>
  <si>
    <t xml:space="preserve">налоговый расход – консолидированный бюджет </t>
  </si>
  <si>
    <t>ГАЗ</t>
  </si>
  <si>
    <t>Отдельное мероприятие «Проведение социологического опроса удовлетворенности жилищно-коммунальными услугами населения городских округов и муниципальных районов Кировской области»</t>
  </si>
  <si>
    <t>ЭНЕРГЕТИКА</t>
  </si>
  <si>
    <t>Отдельное мероприятие «Обеспечение осуществления государственного контроля в сфере жилищных правоотношений»</t>
  </si>
  <si>
    <t>2.2.</t>
  </si>
  <si>
    <t>3.2.</t>
  </si>
  <si>
    <t>3.3.</t>
  </si>
  <si>
    <t>внебюджетные источники</t>
  </si>
  <si>
    <t>Отдельное мероприятие «Создание альтернативного источника водоснабжения города Кирова»</t>
  </si>
  <si>
    <t>Отдельное мероприятие «Обеспечение  государственной ценовой политики в регулируемых сферах деятельности»</t>
  </si>
  <si>
    <t>к Государственной программе</t>
  </si>
  <si>
    <t>Приложение № 6</t>
  </si>
  <si>
    <t>Отдельное мероприятие  «Обеспечение создания условий для реализации Государственной программы»</t>
  </si>
  <si>
    <t>1</t>
  </si>
  <si>
    <t>2.7</t>
  </si>
  <si>
    <t>2.6</t>
  </si>
  <si>
    <t>2.8</t>
  </si>
  <si>
    <t>2.5</t>
  </si>
  <si>
    <t xml:space="preserve"> в ресурсном обеспечении Государственной программы </t>
  </si>
  <si>
    <t xml:space="preserve">налоговые расходы – консолидированный бюджет </t>
  </si>
  <si>
    <t>налоговый расход-консолидированный бюджет</t>
  </si>
  <si>
    <t>Другие мероприятия в установленной сфере деятельности (судебные акты)</t>
  </si>
  <si>
    <t>Социологический опрос</t>
  </si>
  <si>
    <t>Отдельное мероприятие  субсидия за торф</t>
  </si>
  <si>
    <t>средства государственной корпорации - Фонда содействия рефорированию жилищно-коммунального хозяйства</t>
  </si>
  <si>
    <t>3524,80</t>
  </si>
  <si>
    <t xml:space="preserve">Отельное мероприятие по предоставлению субсидии ресурсоснабжающим, управляющим организациям и иным исполнителям коммунальных услуг на возмещение части затрат на приобретение торфа    в связи с производством (реализацией) товаров, выполнением работ, оказанием услуг </t>
  </si>
  <si>
    <t xml:space="preserve">справочно: налоговый расход – консолидированный бюджет </t>
  </si>
  <si>
    <t>иные внебюджетные источники</t>
  </si>
  <si>
    <t>Отдельное мероприятие «Предоставление субсидий ресурсоснабжающим, управляющим организациям и иным исполнителям коммунальных услуг»</t>
  </si>
  <si>
    <t xml:space="preserve">Приложение  № 5                                                                                                                                                                                                                                                </t>
  </si>
  <si>
    <t>Отдельное мероприятие «Обеспечение проведения капитального ремонта общего имущества в многоквартирных домах»</t>
  </si>
  <si>
    <t>средства государственной корпорации – Фонда содействия реформированию жилищно-коммунального хозяйства</t>
  </si>
  <si>
    <t>2.3</t>
  </si>
  <si>
    <t>Отдельное мероприятие «Налоговые расходы»</t>
  </si>
  <si>
    <t xml:space="preserve">справочно: налоговый  расход – консолидированный бюджет </t>
  </si>
  <si>
    <t xml:space="preserve">  ИЗМЕНЕНИЯ</t>
  </si>
  <si>
    <t>4.4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</si>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</sst>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&quot;-&quot;"/>
  </numFmts>
  <fonts count="32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8"/>
      <name val="Times New Roman"/>
      <family val="1"/>
      <charset val="204"/>
    </font>
    <font>
      <sz val="19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20"/>
      <color rgb="FF00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3">
    <xf numFmtId="0" fontId="0" fillId="0" borderId="0" xfId="0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0" fillId="0" borderId="0" xfId="0" applyNumberFormat="1"/>
    <xf numFmtId="0" fontId="0" fillId="0" borderId="5" xfId="0" applyBorder="1"/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2" fontId="17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/>
    <xf numFmtId="2" fontId="0" fillId="0" borderId="5" xfId="0" applyNumberFormat="1" applyFill="1" applyBorder="1"/>
    <xf numFmtId="2" fontId="8" fillId="0" borderId="5" xfId="0" applyNumberFormat="1" applyFont="1" applyFill="1" applyBorder="1"/>
    <xf numFmtId="0" fontId="0" fillId="0" borderId="0" xfId="0" applyAlignment="1">
      <alignment horizontal="center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3" fillId="0" borderId="14" xfId="0" applyFont="1" applyFill="1" applyBorder="1" applyAlignment="1" applyProtection="1">
      <alignment horizontal="center" vertical="top" wrapText="1"/>
      <protection locked="0"/>
    </xf>
    <xf numFmtId="0" fontId="23" fillId="0" borderId="3" xfId="0" applyFont="1" applyBorder="1" applyAlignment="1" applyProtection="1">
      <alignment horizontal="center" vertical="top" wrapText="1"/>
      <protection locked="0"/>
    </xf>
    <xf numFmtId="0" fontId="24" fillId="0" borderId="0" xfId="0" applyFont="1"/>
    <xf numFmtId="0" fontId="24" fillId="0" borderId="0" xfId="0" applyFont="1" applyFill="1"/>
    <xf numFmtId="0" fontId="24" fillId="0" borderId="32" xfId="0" applyFont="1" applyFill="1" applyBorder="1"/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2" fontId="23" fillId="0" borderId="2" xfId="0" applyNumberFormat="1" applyFont="1" applyFill="1" applyBorder="1" applyAlignment="1" applyProtection="1">
      <alignment horizontal="center" vertical="top" wrapText="1"/>
    </xf>
    <xf numFmtId="2" fontId="23" fillId="0" borderId="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2" xfId="0" applyFont="1" applyFill="1" applyBorder="1" applyAlignment="1" applyProtection="1">
      <alignment vertical="top" wrapText="1"/>
      <protection locked="0"/>
    </xf>
    <xf numFmtId="2" fontId="22" fillId="0" borderId="2" xfId="0" applyNumberFormat="1" applyFont="1" applyFill="1" applyBorder="1" applyAlignment="1" applyProtection="1">
      <alignment horizontal="center" vertical="top" wrapText="1"/>
      <protection locked="0"/>
    </xf>
    <xf numFmtId="2" fontId="23" fillId="0" borderId="5" xfId="0" applyNumberFormat="1" applyFont="1" applyFill="1" applyBorder="1" applyAlignment="1" applyProtection="1">
      <alignment horizontal="center" vertical="top" wrapText="1"/>
    </xf>
    <xf numFmtId="0" fontId="23" fillId="0" borderId="4" xfId="0" applyFont="1" applyFill="1" applyBorder="1" applyAlignment="1" applyProtection="1">
      <alignment vertical="top" wrapText="1"/>
      <protection locked="0"/>
    </xf>
    <xf numFmtId="2" fontId="22" fillId="0" borderId="2" xfId="0" applyNumberFormat="1" applyFont="1" applyFill="1" applyBorder="1" applyAlignment="1" applyProtection="1">
      <alignment horizontal="center" vertical="top" wrapText="1"/>
    </xf>
    <xf numFmtId="0" fontId="23" fillId="0" borderId="3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Protection="1">
      <protection locked="0"/>
    </xf>
    <xf numFmtId="0" fontId="22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6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  <protection locked="0"/>
    </xf>
    <xf numFmtId="2" fontId="23" fillId="0" borderId="5" xfId="0" applyNumberFormat="1" applyFont="1" applyFill="1" applyBorder="1" applyAlignment="1" applyProtection="1">
      <alignment horizontal="center" vertical="top" wrapText="1"/>
      <protection locked="0"/>
    </xf>
    <xf numFmtId="2" fontId="22" fillId="0" borderId="26" xfId="0" applyNumberFormat="1" applyFont="1" applyFill="1" applyBorder="1" applyAlignment="1" applyProtection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2" fontId="21" fillId="9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10" borderId="0" xfId="0" applyFill="1"/>
    <xf numFmtId="0" fontId="24" fillId="10" borderId="0" xfId="0" applyFont="1" applyFill="1"/>
    <xf numFmtId="0" fontId="24" fillId="11" borderId="0" xfId="0" applyFont="1" applyFill="1"/>
    <xf numFmtId="0" fontId="0" fillId="11" borderId="0" xfId="0" applyFill="1"/>
    <xf numFmtId="0" fontId="13" fillId="0" borderId="2" xfId="0" applyFont="1" applyFill="1" applyBorder="1" applyAlignment="1" applyProtection="1">
      <alignment vertical="top" wrapText="1"/>
      <protection locked="0"/>
    </xf>
    <xf numFmtId="2" fontId="13" fillId="0" borderId="2" xfId="0" applyNumberFormat="1" applyFont="1" applyFill="1" applyBorder="1" applyAlignment="1" applyProtection="1">
      <alignment horizontal="center" vertical="top" wrapText="1"/>
    </xf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Fill="1"/>
    <xf numFmtId="2" fontId="15" fillId="0" borderId="2" xfId="0" applyNumberFormat="1" applyFont="1" applyFill="1" applyBorder="1" applyAlignment="1" applyProtection="1">
      <alignment horizontal="center" vertical="top" wrapText="1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2" xfId="0" applyNumberFormat="1" applyFont="1" applyFill="1" applyBorder="1" applyAlignment="1" applyProtection="1">
      <alignment horizontal="center" vertical="top" wrapText="1"/>
    </xf>
    <xf numFmtId="2" fontId="16" fillId="0" borderId="2" xfId="0" applyNumberFormat="1" applyFont="1" applyFill="1" applyBorder="1" applyAlignment="1" applyProtection="1">
      <alignment horizontal="center" vertical="top" wrapText="1"/>
      <protection locked="0"/>
    </xf>
    <xf numFmtId="2" fontId="15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>
      <alignment vertical="center" wrapText="1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2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 applyProtection="1">
      <alignment vertical="top" wrapText="1"/>
      <protection locked="0"/>
    </xf>
    <xf numFmtId="2" fontId="13" fillId="11" borderId="2" xfId="0" applyNumberFormat="1" applyFont="1" applyFill="1" applyBorder="1" applyAlignment="1" applyProtection="1">
      <alignment horizontal="center" vertical="top" wrapText="1"/>
    </xf>
    <xf numFmtId="0" fontId="14" fillId="11" borderId="2" xfId="0" applyFont="1" applyFill="1" applyBorder="1" applyAlignment="1" applyProtection="1">
      <alignment vertical="top" wrapText="1"/>
      <protection locked="0"/>
    </xf>
    <xf numFmtId="0" fontId="13" fillId="11" borderId="3" xfId="0" applyFont="1" applyFill="1" applyBorder="1" applyAlignment="1" applyProtection="1">
      <alignment vertical="top" wrapText="1"/>
      <protection locked="0"/>
    </xf>
    <xf numFmtId="0" fontId="13" fillId="12" borderId="2" xfId="0" applyFont="1" applyFill="1" applyBorder="1" applyAlignment="1" applyProtection="1">
      <alignment vertical="top" wrapText="1"/>
      <protection locked="0"/>
    </xf>
    <xf numFmtId="2" fontId="13" fillId="12" borderId="2" xfId="0" applyNumberFormat="1" applyFont="1" applyFill="1" applyBorder="1" applyAlignment="1" applyProtection="1">
      <alignment horizontal="center" vertical="top" wrapText="1"/>
    </xf>
    <xf numFmtId="0" fontId="0" fillId="12" borderId="0" xfId="0" applyFill="1"/>
    <xf numFmtId="0" fontId="14" fillId="12" borderId="2" xfId="0" applyFont="1" applyFill="1" applyBorder="1" applyAlignment="1" applyProtection="1">
      <alignment vertical="top" wrapText="1"/>
      <protection locked="0"/>
    </xf>
    <xf numFmtId="0" fontId="13" fillId="12" borderId="3" xfId="0" applyFont="1" applyFill="1" applyBorder="1" applyAlignment="1" applyProtection="1">
      <alignment vertical="top" wrapText="1"/>
      <protection locked="0"/>
    </xf>
    <xf numFmtId="2" fontId="13" fillId="12" borderId="3" xfId="0" applyNumberFormat="1" applyFont="1" applyFill="1" applyBorder="1" applyAlignment="1" applyProtection="1">
      <alignment horizontal="center" vertical="top" wrapText="1"/>
    </xf>
    <xf numFmtId="0" fontId="13" fillId="12" borderId="3" xfId="0" applyFont="1" applyFill="1" applyBorder="1" applyAlignment="1" applyProtection="1">
      <alignment horizontal="center" vertical="top" wrapText="1"/>
      <protection locked="0"/>
    </xf>
    <xf numFmtId="0" fontId="13" fillId="12" borderId="3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4" xfId="0" applyFont="1" applyFill="1" applyBorder="1" applyAlignment="1" applyProtection="1">
      <alignment horizontal="center" vertical="top" wrapText="1"/>
      <protection locked="0"/>
    </xf>
    <xf numFmtId="0" fontId="14" fillId="11" borderId="4" xfId="0" applyFont="1" applyFill="1" applyBorder="1" applyAlignment="1" applyProtection="1">
      <alignment vertical="top" wrapText="1"/>
      <protection locked="0"/>
    </xf>
    <xf numFmtId="2" fontId="13" fillId="11" borderId="4" xfId="0" applyNumberFormat="1" applyFont="1" applyFill="1" applyBorder="1" applyAlignment="1" applyProtection="1">
      <alignment horizontal="center" vertical="top" wrapText="1"/>
    </xf>
    <xf numFmtId="0" fontId="13" fillId="11" borderId="4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horizontal="left"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top" wrapText="1"/>
    </xf>
    <xf numFmtId="2" fontId="15" fillId="11" borderId="2" xfId="0" applyNumberFormat="1" applyFont="1" applyFill="1" applyBorder="1" applyAlignment="1" applyProtection="1">
      <alignment horizontal="center" vertical="top" wrapText="1"/>
      <protection locked="0"/>
    </xf>
    <xf numFmtId="0" fontId="13" fillId="13" borderId="2" xfId="0" applyFont="1" applyFill="1" applyBorder="1" applyAlignment="1" applyProtection="1">
      <alignment horizontal="center" vertical="top" wrapText="1"/>
      <protection locked="0"/>
    </xf>
    <xf numFmtId="0" fontId="13" fillId="13" borderId="2" xfId="0" applyFont="1" applyFill="1" applyBorder="1" applyAlignment="1" applyProtection="1">
      <alignment horizontal="left" vertical="top" wrapText="1"/>
      <protection locked="0"/>
    </xf>
    <xf numFmtId="0" fontId="13" fillId="13" borderId="2" xfId="0" applyFont="1" applyFill="1" applyBorder="1" applyAlignment="1" applyProtection="1">
      <alignment vertical="top" wrapText="1"/>
      <protection locked="0"/>
    </xf>
    <xf numFmtId="2" fontId="13" fillId="13" borderId="2" xfId="0" applyNumberFormat="1" applyFont="1" applyFill="1" applyBorder="1" applyAlignment="1" applyProtection="1">
      <alignment horizontal="center" vertical="top" wrapText="1"/>
    </xf>
    <xf numFmtId="0" fontId="0" fillId="13" borderId="0" xfId="0" applyFill="1"/>
    <xf numFmtId="0" fontId="14" fillId="13" borderId="2" xfId="0" applyFont="1" applyFill="1" applyBorder="1" applyAlignment="1" applyProtection="1">
      <alignment vertical="top" wrapText="1"/>
      <protection locked="0"/>
    </xf>
    <xf numFmtId="0" fontId="27" fillId="13" borderId="3" xfId="0" applyFont="1" applyFill="1" applyBorder="1" applyAlignment="1" applyProtection="1">
      <alignment vertical="top" wrapText="1"/>
      <protection locked="0"/>
    </xf>
    <xf numFmtId="2" fontId="27" fillId="13" borderId="2" xfId="0" applyNumberFormat="1" applyFont="1" applyFill="1" applyBorder="1" applyAlignment="1" applyProtection="1">
      <alignment horizontal="center" vertical="top" wrapText="1"/>
    </xf>
    <xf numFmtId="2" fontId="23" fillId="0" borderId="20" xfId="0" applyNumberFormat="1" applyFont="1" applyFill="1" applyBorder="1" applyAlignment="1" applyProtection="1">
      <alignment horizontal="center" vertical="top" wrapText="1"/>
    </xf>
    <xf numFmtId="0" fontId="13" fillId="12" borderId="3" xfId="0" applyFont="1" applyFill="1" applyBorder="1" applyAlignment="1" applyProtection="1">
      <alignment horizontal="center" vertical="top" wrapText="1"/>
      <protection locked="0"/>
    </xf>
    <xf numFmtId="0" fontId="13" fillId="12" borderId="3" xfId="0" applyFont="1" applyFill="1" applyBorder="1" applyAlignment="1" applyProtection="1">
      <alignment horizontal="left" vertical="top" wrapText="1"/>
      <protection locked="0"/>
    </xf>
    <xf numFmtId="2" fontId="15" fillId="9" borderId="2" xfId="0" applyNumberFormat="1" applyFont="1" applyFill="1" applyBorder="1" applyAlignment="1">
      <alignment horizontal="center" vertical="center" wrapText="1"/>
    </xf>
    <xf numFmtId="2" fontId="13" fillId="9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9" borderId="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Fill="1" applyBorder="1" applyAlignment="1" applyProtection="1">
      <alignment horizontal="center" vertical="top" wrapText="1"/>
      <protection locked="0"/>
    </xf>
    <xf numFmtId="2" fontId="23" fillId="0" borderId="4" xfId="0" applyNumberFormat="1" applyFont="1" applyFill="1" applyBorder="1" applyAlignment="1" applyProtection="1">
      <alignment horizontal="center" vertical="top" wrapText="1"/>
    </xf>
    <xf numFmtId="164" fontId="23" fillId="0" borderId="21" xfId="0" applyNumberFormat="1" applyFont="1" applyFill="1" applyBorder="1" applyAlignment="1" applyProtection="1">
      <alignment horizontal="center" vertical="top" wrapText="1"/>
      <protection locked="0"/>
    </xf>
    <xf numFmtId="2" fontId="23" fillId="0" borderId="33" xfId="0" applyNumberFormat="1" applyFont="1" applyFill="1" applyBorder="1" applyAlignment="1" applyProtection="1">
      <alignment horizontal="center" vertical="top" wrapText="1"/>
    </xf>
    <xf numFmtId="0" fontId="24" fillId="0" borderId="0" xfId="0" applyFont="1" applyFill="1" applyAlignment="1">
      <alignment horizontal="center"/>
    </xf>
    <xf numFmtId="164" fontId="23" fillId="0" borderId="36" xfId="0" applyNumberFormat="1" applyFont="1" applyFill="1" applyBorder="1" applyAlignment="1" applyProtection="1">
      <alignment horizontal="center" vertical="top" wrapText="1"/>
      <protection locked="0"/>
    </xf>
    <xf numFmtId="2" fontId="23" fillId="0" borderId="9" xfId="0" applyNumberFormat="1" applyFont="1" applyFill="1" applyBorder="1" applyAlignment="1" applyProtection="1">
      <alignment horizontal="center" vertical="top" wrapText="1"/>
    </xf>
    <xf numFmtId="2" fontId="23" fillId="0" borderId="37" xfId="0" applyNumberFormat="1" applyFont="1" applyFill="1" applyBorder="1" applyAlignment="1" applyProtection="1">
      <alignment horizontal="center" vertical="top" wrapText="1"/>
    </xf>
    <xf numFmtId="2" fontId="22" fillId="0" borderId="37" xfId="0" applyNumberFormat="1" applyFont="1" applyFill="1" applyBorder="1" applyAlignment="1" applyProtection="1">
      <alignment horizontal="center" vertical="top" wrapText="1"/>
    </xf>
    <xf numFmtId="2" fontId="23" fillId="0" borderId="3" xfId="0" applyNumberFormat="1" applyFont="1" applyFill="1" applyBorder="1" applyAlignment="1" applyProtection="1">
      <alignment horizontal="center" vertical="top" wrapText="1"/>
    </xf>
    <xf numFmtId="0" fontId="25" fillId="0" borderId="0" xfId="0" applyFont="1" applyBorder="1" applyAlignment="1" applyProtection="1">
      <alignment horizontal="center" vertical="top" wrapText="1"/>
      <protection locked="0"/>
    </xf>
    <xf numFmtId="0" fontId="23" fillId="0" borderId="5" xfId="0" applyFont="1" applyFill="1" applyBorder="1" applyAlignment="1" applyProtection="1">
      <alignment vertical="top" wrapText="1"/>
      <protection locked="0"/>
    </xf>
    <xf numFmtId="0" fontId="23" fillId="0" borderId="19" xfId="0" applyFont="1" applyFill="1" applyBorder="1" applyAlignment="1" applyProtection="1">
      <alignment vertical="top" wrapText="1"/>
      <protection locked="0"/>
    </xf>
    <xf numFmtId="49" fontId="2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26" xfId="0" applyFont="1" applyFill="1" applyBorder="1" applyAlignment="1" applyProtection="1">
      <alignment vertical="top" wrapText="1"/>
      <protection locked="0"/>
    </xf>
    <xf numFmtId="0" fontId="23" fillId="0" borderId="18" xfId="0" applyFont="1" applyFill="1" applyBorder="1" applyAlignment="1" applyProtection="1">
      <alignment vertical="top" wrapText="1"/>
      <protection locked="0"/>
    </xf>
    <xf numFmtId="0" fontId="23" fillId="0" borderId="29" xfId="0" applyFont="1" applyFill="1" applyBorder="1" applyAlignment="1" applyProtection="1">
      <alignment vertical="top" wrapText="1"/>
      <protection locked="0"/>
    </xf>
    <xf numFmtId="0" fontId="23" fillId="0" borderId="21" xfId="0" applyFont="1" applyFill="1" applyBorder="1" applyAlignment="1" applyProtection="1">
      <alignment vertical="top" wrapText="1"/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3" fillId="0" borderId="20" xfId="0" applyFont="1" applyFill="1" applyBorder="1" applyAlignment="1" applyProtection="1">
      <alignment vertical="top" wrapText="1"/>
      <protection locked="0"/>
    </xf>
    <xf numFmtId="2" fontId="22" fillId="0" borderId="5" xfId="0" applyNumberFormat="1" applyFont="1" applyFill="1" applyBorder="1" applyAlignment="1" applyProtection="1">
      <alignment horizontal="center" vertical="top" wrapText="1"/>
    </xf>
    <xf numFmtId="0" fontId="23" fillId="0" borderId="5" xfId="0" applyFont="1" applyFill="1" applyBorder="1" applyAlignment="1" applyProtection="1">
      <alignment vertical="top" wrapText="1"/>
      <protection locked="0"/>
    </xf>
    <xf numFmtId="2" fontId="23" fillId="0" borderId="3" xfId="0" applyNumberFormat="1" applyFont="1" applyFill="1" applyBorder="1" applyAlignment="1" applyProtection="1">
      <alignment horizontal="center" vertical="top" wrapText="1"/>
    </xf>
    <xf numFmtId="0" fontId="22" fillId="0" borderId="38" xfId="0" applyFont="1" applyBorder="1" applyAlignment="1" applyProtection="1">
      <alignment horizontal="left" vertical="top" wrapText="1"/>
      <protection locked="0"/>
    </xf>
    <xf numFmtId="0" fontId="24" fillId="0" borderId="38" xfId="0" applyFont="1" applyBorder="1"/>
    <xf numFmtId="2" fontId="24" fillId="0" borderId="38" xfId="0" applyNumberFormat="1" applyFont="1" applyBorder="1"/>
    <xf numFmtId="2" fontId="24" fillId="0" borderId="38" xfId="0" applyNumberFormat="1" applyFont="1" applyBorder="1" applyAlignment="1">
      <alignment vertical="top"/>
    </xf>
    <xf numFmtId="0" fontId="24" fillId="11" borderId="38" xfId="0" applyFont="1" applyFill="1" applyBorder="1"/>
    <xf numFmtId="0" fontId="24" fillId="10" borderId="38" xfId="0" applyFont="1" applyFill="1" applyBorder="1"/>
    <xf numFmtId="0" fontId="0" fillId="0" borderId="38" xfId="0" applyBorder="1"/>
    <xf numFmtId="0" fontId="23" fillId="0" borderId="39" xfId="0" applyFont="1" applyBorder="1" applyAlignment="1" applyProtection="1">
      <alignment horizontal="center" vertical="top" wrapText="1"/>
      <protection locked="0"/>
    </xf>
    <xf numFmtId="2" fontId="22" fillId="0" borderId="5" xfId="0" applyNumberFormat="1" applyFont="1" applyFill="1" applyBorder="1" applyAlignment="1" applyProtection="1">
      <alignment horizontal="center" wrapText="1"/>
    </xf>
    <xf numFmtId="2" fontId="23" fillId="0" borderId="41" xfId="0" applyNumberFormat="1" applyFont="1" applyFill="1" applyBorder="1" applyAlignment="1" applyProtection="1">
      <alignment horizontal="center" vertical="top" wrapText="1"/>
      <protection locked="0"/>
    </xf>
    <xf numFmtId="2" fontId="22" fillId="0" borderId="41" xfId="0" applyNumberFormat="1" applyFont="1" applyFill="1" applyBorder="1" applyAlignment="1" applyProtection="1">
      <alignment horizontal="center" vertical="top" wrapText="1"/>
    </xf>
    <xf numFmtId="2" fontId="22" fillId="0" borderId="42" xfId="0" applyNumberFormat="1" applyFont="1" applyFill="1" applyBorder="1" applyAlignment="1" applyProtection="1">
      <alignment horizontal="center" vertical="top" wrapText="1"/>
    </xf>
    <xf numFmtId="2" fontId="22" fillId="0" borderId="40" xfId="0" applyNumberFormat="1" applyFont="1" applyFill="1" applyBorder="1" applyAlignment="1" applyProtection="1">
      <alignment horizontal="center" vertical="top" wrapText="1"/>
    </xf>
    <xf numFmtId="2" fontId="23" fillId="0" borderId="41" xfId="0" applyNumberFormat="1" applyFont="1" applyFill="1" applyBorder="1" applyAlignment="1" applyProtection="1">
      <alignment horizontal="center" vertical="top" wrapText="1"/>
    </xf>
    <xf numFmtId="2" fontId="23" fillId="0" borderId="40" xfId="0" applyNumberFormat="1" applyFont="1" applyFill="1" applyBorder="1" applyAlignment="1" applyProtection="1">
      <alignment horizontal="center" vertical="top" wrapText="1"/>
    </xf>
    <xf numFmtId="2" fontId="23" fillId="0" borderId="42" xfId="0" applyNumberFormat="1" applyFont="1" applyFill="1" applyBorder="1" applyAlignment="1" applyProtection="1">
      <alignment horizontal="center" vertical="top" wrapText="1"/>
    </xf>
    <xf numFmtId="2" fontId="22" fillId="0" borderId="4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8" xfId="0" applyBorder="1"/>
    <xf numFmtId="0" fontId="23" fillId="0" borderId="45" xfId="0" applyFont="1" applyFill="1" applyBorder="1" applyAlignment="1" applyProtection="1">
      <alignment horizontal="left" vertical="top" wrapText="1"/>
      <protection locked="0"/>
    </xf>
    <xf numFmtId="2" fontId="23" fillId="0" borderId="45" xfId="0" applyNumberFormat="1" applyFont="1" applyFill="1" applyBorder="1" applyAlignment="1" applyProtection="1">
      <alignment horizontal="center" vertical="top" wrapText="1"/>
      <protection locked="0"/>
    </xf>
    <xf numFmtId="2" fontId="23" fillId="0" borderId="46" xfId="0" applyNumberFormat="1" applyFont="1" applyFill="1" applyBorder="1" applyAlignment="1" applyProtection="1">
      <alignment horizontal="center" vertical="top" wrapText="1"/>
      <protection locked="0"/>
    </xf>
    <xf numFmtId="0" fontId="24" fillId="0" borderId="0" xfId="0" applyFont="1" applyFill="1" applyBorder="1"/>
    <xf numFmtId="0" fontId="23" fillId="0" borderId="47" xfId="0" applyFont="1" applyFill="1" applyBorder="1" applyAlignment="1" applyProtection="1">
      <alignment horizontal="center" vertical="top" wrapText="1"/>
      <protection locked="0"/>
    </xf>
    <xf numFmtId="0" fontId="23" fillId="0" borderId="48" xfId="0" applyFont="1" applyBorder="1" applyAlignment="1" applyProtection="1">
      <alignment horizontal="center" vertical="top" wrapText="1"/>
      <protection locked="0"/>
    </xf>
    <xf numFmtId="0" fontId="24" fillId="0" borderId="29" xfId="0" applyFont="1" applyBorder="1" applyAlignment="1" applyProtection="1">
      <alignment horizontal="center" vertical="top"/>
      <protection locked="0"/>
    </xf>
    <xf numFmtId="0" fontId="23" fillId="0" borderId="47" xfId="0" applyFont="1" applyFill="1" applyBorder="1" applyAlignment="1" applyProtection="1">
      <alignment vertical="top" wrapText="1"/>
      <protection locked="0"/>
    </xf>
    <xf numFmtId="164" fontId="23" fillId="0" borderId="3" xfId="0" applyNumberFormat="1" applyFont="1" applyFill="1" applyBorder="1" applyAlignment="1" applyProtection="1">
      <alignment horizontal="center" vertical="top" wrapText="1"/>
      <protection locked="0"/>
    </xf>
    <xf numFmtId="2" fontId="23" fillId="0" borderId="51" xfId="0" applyNumberFormat="1" applyFont="1" applyFill="1" applyBorder="1" applyAlignment="1" applyProtection="1">
      <alignment horizontal="center" vertical="top" wrapText="1"/>
    </xf>
    <xf numFmtId="164" fontId="23" fillId="0" borderId="5" xfId="0" applyNumberFormat="1" applyFont="1" applyFill="1" applyBorder="1" applyAlignment="1" applyProtection="1">
      <alignment horizontal="center" vertical="top" wrapText="1"/>
      <protection locked="0"/>
    </xf>
    <xf numFmtId="2" fontId="22" fillId="0" borderId="42" xfId="0" applyNumberFormat="1" applyFont="1" applyFill="1" applyBorder="1" applyAlignment="1" applyProtection="1">
      <alignment horizontal="center" vertical="top" wrapText="1"/>
    </xf>
    <xf numFmtId="2" fontId="23" fillId="0" borderId="3" xfId="0" applyNumberFormat="1" applyFont="1" applyFill="1" applyBorder="1" applyAlignment="1" applyProtection="1">
      <alignment horizontal="center" vertical="top" wrapText="1"/>
    </xf>
    <xf numFmtId="2" fontId="22" fillId="0" borderId="5" xfId="0" applyNumberFormat="1" applyFont="1" applyFill="1" applyBorder="1" applyAlignment="1" applyProtection="1">
      <alignment horizontal="center" vertical="top" wrapText="1"/>
    </xf>
    <xf numFmtId="0" fontId="23" fillId="0" borderId="37" xfId="0" applyFont="1" applyFill="1" applyBorder="1" applyAlignment="1" applyProtection="1">
      <alignment vertical="top" wrapText="1"/>
      <protection locked="0"/>
    </xf>
    <xf numFmtId="0" fontId="23" fillId="0" borderId="20" xfId="0" applyFont="1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2" fontId="8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Border="1"/>
    <xf numFmtId="0" fontId="23" fillId="0" borderId="21" xfId="0" applyFont="1" applyFill="1" applyBorder="1" applyAlignment="1" applyProtection="1">
      <alignment vertical="top" wrapText="1"/>
      <protection locked="0"/>
    </xf>
    <xf numFmtId="49" fontId="23" fillId="0" borderId="4" xfId="0" applyNumberFormat="1" applyFont="1" applyFill="1" applyBorder="1" applyAlignment="1" applyProtection="1">
      <alignment horizontal="center" vertical="top" wrapText="1"/>
      <protection locked="0"/>
    </xf>
    <xf numFmtId="0" fontId="23" fillId="0" borderId="5" xfId="0" applyFont="1" applyFill="1" applyBorder="1" applyAlignment="1" applyProtection="1">
      <alignment vertical="top" wrapText="1"/>
      <protection locked="0"/>
    </xf>
    <xf numFmtId="0" fontId="23" fillId="0" borderId="45" xfId="0" applyFont="1" applyFill="1" applyBorder="1" applyAlignment="1" applyProtection="1">
      <alignment vertical="top" wrapText="1"/>
      <protection locked="0"/>
    </xf>
    <xf numFmtId="2" fontId="23" fillId="0" borderId="45" xfId="0" applyNumberFormat="1" applyFont="1" applyFill="1" applyBorder="1" applyAlignment="1" applyProtection="1">
      <alignment horizontal="center" vertical="top" wrapText="1"/>
    </xf>
    <xf numFmtId="0" fontId="23" fillId="11" borderId="5" xfId="0" applyFont="1" applyFill="1" applyBorder="1" applyAlignment="1" applyProtection="1">
      <alignment vertical="top" wrapText="1"/>
      <protection locked="0"/>
    </xf>
    <xf numFmtId="2" fontId="23" fillId="11" borderId="5" xfId="0" applyNumberFormat="1" applyFont="1" applyFill="1" applyBorder="1" applyAlignment="1" applyProtection="1">
      <alignment horizontal="center" vertical="top" wrapText="1"/>
      <protection locked="0"/>
    </xf>
    <xf numFmtId="0" fontId="23" fillId="0" borderId="6" xfId="0" applyFont="1" applyFill="1" applyBorder="1" applyAlignment="1" applyProtection="1">
      <alignment vertical="top" wrapText="1"/>
      <protection locked="0"/>
    </xf>
    <xf numFmtId="0" fontId="24" fillId="0" borderId="5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 applyProtection="1">
      <alignment vertical="top" wrapText="1"/>
      <protection locked="0"/>
    </xf>
    <xf numFmtId="0" fontId="23" fillId="0" borderId="5" xfId="0" applyFont="1" applyFill="1" applyBorder="1" applyAlignment="1" applyProtection="1">
      <alignment vertical="top" wrapText="1"/>
      <protection locked="0"/>
    </xf>
    <xf numFmtId="0" fontId="23" fillId="0" borderId="4" xfId="0" applyFont="1" applyFill="1" applyBorder="1" applyAlignment="1" applyProtection="1">
      <alignment horizontal="left" vertical="top" wrapText="1"/>
      <protection locked="0"/>
    </xf>
    <xf numFmtId="2" fontId="23" fillId="0" borderId="14" xfId="0" applyNumberFormat="1" applyFont="1" applyFill="1" applyBorder="1" applyAlignment="1" applyProtection="1">
      <alignment horizontal="center" vertical="top" wrapText="1"/>
    </xf>
    <xf numFmtId="2" fontId="23" fillId="0" borderId="42" xfId="0" applyNumberFormat="1" applyFont="1" applyFill="1" applyBorder="1" applyAlignment="1" applyProtection="1">
      <alignment horizontal="center" vertical="top" wrapText="1"/>
      <protection locked="0"/>
    </xf>
    <xf numFmtId="2" fontId="22" fillId="0" borderId="5" xfId="0" applyNumberFormat="1" applyFont="1" applyFill="1" applyBorder="1" applyAlignment="1" applyProtection="1">
      <alignment horizontal="center" vertical="top" wrapText="1"/>
    </xf>
    <xf numFmtId="2" fontId="23" fillId="0" borderId="3" xfId="0" applyNumberFormat="1" applyFont="1" applyFill="1" applyBorder="1" applyAlignment="1" applyProtection="1">
      <alignment horizontal="center" vertical="top" wrapText="1"/>
    </xf>
    <xf numFmtId="2" fontId="22" fillId="0" borderId="42" xfId="0" applyNumberFormat="1" applyFont="1" applyFill="1" applyBorder="1" applyAlignment="1" applyProtection="1">
      <alignment horizontal="center" vertical="top" wrapText="1"/>
    </xf>
    <xf numFmtId="2" fontId="23" fillId="0" borderId="3" xfId="0" applyNumberFormat="1" applyFont="1" applyFill="1" applyBorder="1" applyAlignment="1" applyProtection="1">
      <alignment horizontal="center" vertical="top" wrapText="1"/>
      <protection locked="0"/>
    </xf>
    <xf numFmtId="2" fontId="23" fillId="0" borderId="4" xfId="0" applyNumberFormat="1" applyFont="1" applyFill="1" applyBorder="1" applyAlignment="1" applyProtection="1">
      <alignment horizontal="center" vertical="top" wrapText="1"/>
      <protection locked="0"/>
    </xf>
    <xf numFmtId="2" fontId="22" fillId="0" borderId="18" xfId="0" applyNumberFormat="1" applyFont="1" applyFill="1" applyBorder="1" applyAlignment="1" applyProtection="1">
      <alignment horizontal="center" vertical="top" wrapText="1"/>
    </xf>
    <xf numFmtId="2" fontId="22" fillId="0" borderId="3" xfId="0" applyNumberFormat="1" applyFont="1" applyFill="1" applyBorder="1" applyAlignment="1" applyProtection="1">
      <alignment horizontal="center" vertical="top" wrapText="1"/>
    </xf>
    <xf numFmtId="2" fontId="23" fillId="0" borderId="21" xfId="0" applyNumberFormat="1" applyFont="1" applyFill="1" applyBorder="1" applyAlignment="1" applyProtection="1">
      <alignment horizontal="center" vertical="top" wrapText="1"/>
    </xf>
    <xf numFmtId="2" fontId="22" fillId="0" borderId="5" xfId="0" applyNumberFormat="1" applyFont="1" applyFill="1" applyBorder="1" applyAlignment="1" applyProtection="1">
      <alignment horizontal="center" vertical="top" wrapText="1"/>
      <protection locked="0"/>
    </xf>
    <xf numFmtId="2" fontId="22" fillId="0" borderId="6" xfId="0" applyNumberFormat="1" applyFont="1" applyFill="1" applyBorder="1" applyAlignment="1" applyProtection="1">
      <alignment horizontal="center" vertical="top" wrapText="1"/>
    </xf>
    <xf numFmtId="2" fontId="23" fillId="0" borderId="31" xfId="0" applyNumberFormat="1" applyFont="1" applyFill="1" applyBorder="1" applyAlignment="1" applyProtection="1">
      <alignment horizontal="center" vertical="top" wrapText="1"/>
    </xf>
    <xf numFmtId="2" fontId="23" fillId="0" borderId="54" xfId="0" applyNumberFormat="1" applyFont="1" applyFill="1" applyBorder="1" applyAlignment="1" applyProtection="1">
      <alignment horizontal="center" vertical="top" wrapText="1"/>
    </xf>
    <xf numFmtId="2" fontId="22" fillId="0" borderId="12" xfId="0" applyNumberFormat="1" applyFont="1" applyFill="1" applyBorder="1" applyAlignment="1" applyProtection="1">
      <alignment horizontal="center" vertical="top" wrapText="1"/>
    </xf>
    <xf numFmtId="2" fontId="22" fillId="0" borderId="13" xfId="0" applyNumberFormat="1" applyFont="1" applyFill="1" applyBorder="1" applyAlignment="1" applyProtection="1">
      <alignment horizontal="center" vertical="top" wrapText="1"/>
    </xf>
    <xf numFmtId="2" fontId="2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9" fillId="0" borderId="4" xfId="0" applyFont="1" applyFill="1" applyBorder="1" applyAlignment="1">
      <alignment horizontal="left" vertical="top" wrapText="1"/>
    </xf>
    <xf numFmtId="0" fontId="23" fillId="0" borderId="5" xfId="0" applyFont="1" applyFill="1" applyBorder="1" applyAlignment="1" applyProtection="1">
      <alignment horizontal="left" vertical="top" wrapText="1"/>
      <protection locked="0"/>
    </xf>
    <xf numFmtId="2" fontId="23" fillId="0" borderId="48" xfId="0" applyNumberFormat="1" applyFont="1" applyFill="1" applyBorder="1" applyAlignment="1" applyProtection="1">
      <alignment horizontal="center" vertical="top" wrapText="1"/>
      <protection locked="0"/>
    </xf>
    <xf numFmtId="2" fontId="23" fillId="0" borderId="56" xfId="0" applyNumberFormat="1" applyFont="1" applyFill="1" applyBorder="1" applyAlignment="1" applyProtection="1">
      <alignment horizontal="center" vertical="top" wrapText="1"/>
      <protection locked="0"/>
    </xf>
    <xf numFmtId="49" fontId="23" fillId="14" borderId="6" xfId="0" applyNumberFormat="1" applyFont="1" applyFill="1" applyBorder="1" applyAlignment="1" applyProtection="1">
      <alignment horizontal="center" vertical="top" wrapText="1"/>
      <protection locked="0"/>
    </xf>
    <xf numFmtId="49" fontId="23" fillId="14" borderId="12" xfId="0" applyNumberFormat="1" applyFont="1" applyFill="1" applyBorder="1" applyAlignment="1" applyProtection="1">
      <alignment horizontal="center" vertical="top" wrapText="1"/>
      <protection locked="0"/>
    </xf>
    <xf numFmtId="49" fontId="23" fillId="14" borderId="20" xfId="0" applyNumberFormat="1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12" borderId="3" xfId="0" applyFont="1" applyFill="1" applyBorder="1" applyAlignment="1" applyProtection="1">
      <alignment horizontal="center" vertical="top" wrapText="1"/>
      <protection locked="0"/>
    </xf>
    <xf numFmtId="0" fontId="13" fillId="12" borderId="3" xfId="0" applyFont="1" applyFill="1" applyBorder="1" applyAlignment="1" applyProtection="1">
      <alignment horizontal="left" vertical="top" wrapText="1"/>
      <protection locked="0"/>
    </xf>
    <xf numFmtId="0" fontId="13" fillId="13" borderId="2" xfId="0" applyFont="1" applyFill="1" applyBorder="1" applyAlignment="1" applyProtection="1">
      <alignment horizontal="center" vertical="top" wrapText="1"/>
      <protection locked="0"/>
    </xf>
    <xf numFmtId="0" fontId="13" fillId="13" borderId="2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2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49" fontId="23" fillId="14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3" fillId="0" borderId="6" xfId="0" applyFont="1" applyFill="1" applyBorder="1" applyAlignment="1" applyProtection="1">
      <alignment vertical="top" wrapText="1"/>
      <protection locked="0"/>
    </xf>
    <xf numFmtId="0" fontId="23" fillId="0" borderId="12" xfId="0" applyFont="1" applyFill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30" fillId="0" borderId="0" xfId="0" applyFont="1" applyBorder="1" applyAlignment="1" applyProtection="1">
      <alignment horizontal="left" vertical="top" wrapText="1"/>
      <protection locked="0"/>
    </xf>
    <xf numFmtId="0" fontId="31" fillId="0" borderId="0" xfId="0" applyFont="1" applyBorder="1" applyAlignment="1" applyProtection="1">
      <alignment horizontal="center" vertical="top" wrapText="1"/>
      <protection locked="0"/>
    </xf>
    <xf numFmtId="0" fontId="31" fillId="0" borderId="0" xfId="0" applyFont="1" applyFill="1" applyBorder="1" applyAlignment="1" applyProtection="1">
      <alignment horizontal="center" vertical="top" wrapText="1"/>
      <protection locked="0"/>
    </xf>
    <xf numFmtId="0" fontId="23" fillId="0" borderId="6" xfId="0" applyFont="1" applyBorder="1" applyAlignment="1" applyProtection="1">
      <alignment horizontal="center" vertical="top" wrapText="1"/>
      <protection locked="0"/>
    </xf>
    <xf numFmtId="0" fontId="23" fillId="0" borderId="12" xfId="0" applyFont="1" applyBorder="1" applyAlignment="1" applyProtection="1">
      <alignment horizontal="center" vertical="top" wrapText="1"/>
      <protection locked="0"/>
    </xf>
    <xf numFmtId="0" fontId="23" fillId="0" borderId="20" xfId="0" applyFont="1" applyBorder="1" applyAlignment="1" applyProtection="1">
      <alignment horizontal="center" vertical="top" wrapText="1"/>
      <protection locked="0"/>
    </xf>
    <xf numFmtId="0" fontId="23" fillId="0" borderId="7" xfId="0" applyFont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 applyProtection="1">
      <alignment horizontal="center" vertical="top" wrapText="1"/>
      <protection locked="0"/>
    </xf>
    <xf numFmtId="0" fontId="23" fillId="0" borderId="24" xfId="0" applyFont="1" applyBorder="1" applyAlignment="1" applyProtection="1">
      <alignment horizontal="center" vertical="top" wrapText="1"/>
      <protection locked="0"/>
    </xf>
    <xf numFmtId="0" fontId="22" fillId="0" borderId="8" xfId="0" applyFont="1" applyFill="1" applyBorder="1" applyAlignment="1" applyProtection="1">
      <alignment horizontal="center" vertical="top" wrapText="1"/>
      <protection locked="0"/>
    </xf>
    <xf numFmtId="0" fontId="22" fillId="0" borderId="3" xfId="0" applyFont="1" applyFill="1" applyBorder="1" applyAlignment="1" applyProtection="1">
      <alignment horizontal="center" vertical="top" wrapText="1"/>
      <protection locked="0"/>
    </xf>
    <xf numFmtId="0" fontId="22" fillId="0" borderId="45" xfId="0" applyFont="1" applyFill="1" applyBorder="1" applyAlignment="1" applyProtection="1">
      <alignment horizontal="center" vertical="top" wrapText="1"/>
      <protection locked="0"/>
    </xf>
    <xf numFmtId="0" fontId="23" fillId="0" borderId="9" xfId="0" applyFont="1" applyBorder="1" applyAlignment="1" applyProtection="1">
      <alignment horizontal="center" vertical="top" wrapText="1"/>
      <protection locked="0"/>
    </xf>
    <xf numFmtId="0" fontId="23" fillId="0" borderId="10" xfId="0" applyFont="1" applyBorder="1" applyAlignment="1" applyProtection="1">
      <alignment horizontal="center"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23" fillId="0" borderId="5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5" xfId="0" applyFont="1" applyFill="1" applyBorder="1" applyAlignment="1" applyProtection="1">
      <alignment horizontal="center" vertical="top" wrapText="1"/>
      <protection locked="0"/>
    </xf>
    <xf numFmtId="0" fontId="23" fillId="0" borderId="25" xfId="0" applyFont="1" applyFill="1" applyBorder="1" applyAlignment="1" applyProtection="1">
      <alignment horizontal="center" vertical="top" wrapText="1"/>
      <protection locked="0"/>
    </xf>
    <xf numFmtId="0" fontId="23" fillId="0" borderId="21" xfId="0" applyFont="1" applyFill="1" applyBorder="1" applyAlignment="1" applyProtection="1">
      <alignment vertical="top" wrapText="1"/>
      <protection locked="0"/>
    </xf>
    <xf numFmtId="0" fontId="23" fillId="0" borderId="26" xfId="0" applyFont="1" applyFill="1" applyBorder="1" applyAlignment="1" applyProtection="1">
      <alignment vertical="top" wrapText="1"/>
      <protection locked="0"/>
    </xf>
    <xf numFmtId="0" fontId="22" fillId="0" borderId="12" xfId="0" applyFont="1" applyFill="1" applyBorder="1" applyAlignment="1">
      <alignment vertical="top" wrapText="1"/>
    </xf>
    <xf numFmtId="0" fontId="22" fillId="0" borderId="20" xfId="0" applyFont="1" applyFill="1" applyBorder="1" applyAlignment="1">
      <alignment vertical="top" wrapText="1"/>
    </xf>
    <xf numFmtId="0" fontId="23" fillId="0" borderId="6" xfId="0" applyFont="1" applyFill="1" applyBorder="1" applyAlignment="1" applyProtection="1">
      <alignment horizontal="center" vertical="top" wrapText="1"/>
      <protection locked="0"/>
    </xf>
    <xf numFmtId="0" fontId="23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horizontal="center" vertical="top" wrapText="1"/>
    </xf>
    <xf numFmtId="0" fontId="23" fillId="0" borderId="6" xfId="0" applyFont="1" applyFill="1" applyBorder="1" applyAlignment="1" applyProtection="1">
      <alignment horizontal="left" vertical="top" wrapText="1"/>
      <protection locked="0"/>
    </xf>
    <xf numFmtId="0" fontId="23" fillId="0" borderId="12" xfId="0" applyFont="1" applyFill="1" applyBorder="1" applyAlignment="1" applyProtection="1">
      <alignment horizontal="left" vertical="top" wrapText="1"/>
      <protection locked="0"/>
    </xf>
    <xf numFmtId="0" fontId="23" fillId="0" borderId="20" xfId="0" applyFont="1" applyFill="1" applyBorder="1" applyAlignment="1" applyProtection="1">
      <alignment horizontal="left" vertical="top" wrapText="1"/>
      <protection locked="0"/>
    </xf>
    <xf numFmtId="49" fontId="23" fillId="0" borderId="12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15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30" xfId="0" applyNumberFormat="1" applyFont="1" applyFill="1" applyBorder="1" applyAlignment="1" applyProtection="1">
      <alignment horizontal="center" vertical="top" wrapText="1"/>
      <protection locked="0"/>
    </xf>
    <xf numFmtId="0" fontId="23" fillId="0" borderId="34" xfId="0" applyFont="1" applyFill="1" applyBorder="1" applyAlignment="1" applyProtection="1">
      <alignment vertical="top" wrapText="1"/>
      <protection locked="0"/>
    </xf>
    <xf numFmtId="49" fontId="23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43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44" xfId="0" applyNumberFormat="1" applyFont="1" applyFill="1" applyBorder="1" applyAlignment="1" applyProtection="1">
      <alignment horizontal="center" vertical="top" wrapText="1"/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3" fillId="0" borderId="45" xfId="0" applyFont="1" applyFill="1" applyBorder="1" applyAlignment="1" applyProtection="1">
      <alignment horizontal="left" vertical="top" wrapText="1"/>
      <protection locked="0"/>
    </xf>
    <xf numFmtId="0" fontId="24" fillId="0" borderId="5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 applyProtection="1">
      <alignment vertical="top" wrapText="1"/>
      <protection locked="0"/>
    </xf>
    <xf numFmtId="0" fontId="23" fillId="0" borderId="5" xfId="0" applyFont="1" applyFill="1" applyBorder="1" applyAlignment="1" applyProtection="1">
      <alignment vertical="top" wrapText="1"/>
      <protection locked="0"/>
    </xf>
    <xf numFmtId="0" fontId="24" fillId="0" borderId="5" xfId="0" applyFont="1" applyFill="1" applyBorder="1" applyAlignment="1">
      <alignment vertical="top" wrapText="1"/>
    </xf>
    <xf numFmtId="49" fontId="23" fillId="0" borderId="17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8" xfId="0" applyFont="1" applyFill="1" applyBorder="1" applyAlignment="1" applyProtection="1">
      <alignment vertical="top" wrapText="1"/>
      <protection locked="0"/>
    </xf>
    <xf numFmtId="0" fontId="23" fillId="0" borderId="27" xfId="0" applyFont="1" applyFill="1" applyBorder="1" applyAlignment="1" applyProtection="1">
      <alignment vertical="top" wrapText="1"/>
      <protection locked="0"/>
    </xf>
    <xf numFmtId="0" fontId="23" fillId="0" borderId="28" xfId="0" applyFont="1" applyFill="1" applyBorder="1" applyAlignment="1" applyProtection="1">
      <alignment vertical="top" wrapText="1"/>
      <protection locked="0"/>
    </xf>
    <xf numFmtId="0" fontId="23" fillId="0" borderId="29" xfId="0" applyFont="1" applyFill="1" applyBorder="1" applyAlignment="1" applyProtection="1">
      <alignment vertical="top" wrapText="1"/>
      <protection locked="0"/>
    </xf>
    <xf numFmtId="49" fontId="23" fillId="0" borderId="6" xfId="0" applyNumberFormat="1" applyFont="1" applyFill="1" applyBorder="1" applyAlignment="1" applyProtection="1">
      <alignment horizontal="center" vertical="top" wrapText="1"/>
      <protection locked="0"/>
    </xf>
    <xf numFmtId="49" fontId="23" fillId="0" borderId="20" xfId="0" applyNumberFormat="1" applyFont="1" applyFill="1" applyBorder="1" applyAlignment="1" applyProtection="1">
      <alignment horizontal="center" vertical="top" wrapText="1"/>
      <protection locked="0"/>
    </xf>
    <xf numFmtId="0" fontId="23" fillId="0" borderId="53" xfId="0" applyFont="1" applyFill="1" applyBorder="1" applyAlignment="1" applyProtection="1">
      <alignment horizontal="center" vertical="top" wrapText="1"/>
      <protection locked="0"/>
    </xf>
    <xf numFmtId="0" fontId="23" fillId="0" borderId="22" xfId="0" applyFont="1" applyFill="1" applyBorder="1" applyAlignment="1" applyProtection="1">
      <alignment horizontal="center" vertical="top" wrapText="1"/>
      <protection locked="0"/>
    </xf>
    <xf numFmtId="0" fontId="23" fillId="0" borderId="49" xfId="0" applyFont="1" applyFill="1" applyBorder="1" applyAlignment="1" applyProtection="1">
      <alignment horizontal="center" vertical="top" wrapText="1"/>
      <protection locked="0"/>
    </xf>
    <xf numFmtId="0" fontId="23" fillId="0" borderId="23" xfId="0" applyFont="1" applyFill="1" applyBorder="1" applyAlignment="1" applyProtection="1">
      <alignment horizontal="center" vertical="top" wrapText="1"/>
      <protection locked="0"/>
    </xf>
    <xf numFmtId="0" fontId="23" fillId="0" borderId="50" xfId="0" applyFont="1" applyFill="1" applyBorder="1" applyAlignment="1" applyProtection="1">
      <alignment vertical="top" wrapText="1"/>
      <protection locked="0"/>
    </xf>
    <xf numFmtId="0" fontId="23" fillId="0" borderId="13" xfId="0" applyFont="1" applyFill="1" applyBorder="1" applyAlignment="1" applyProtection="1">
      <alignment vertical="top" wrapText="1"/>
      <protection locked="0"/>
    </xf>
    <xf numFmtId="0" fontId="23" fillId="0" borderId="24" xfId="0" applyFont="1" applyFill="1" applyBorder="1" applyAlignment="1" applyProtection="1">
      <alignment vertical="top" wrapText="1"/>
      <protection locked="0"/>
    </xf>
    <xf numFmtId="0" fontId="23" fillId="0" borderId="35" xfId="0" applyFont="1" applyFill="1" applyBorder="1" applyAlignment="1" applyProtection="1">
      <alignment vertical="top" wrapText="1"/>
      <protection locked="0"/>
    </xf>
    <xf numFmtId="0" fontId="23" fillId="0" borderId="55" xfId="0" applyFont="1" applyFill="1" applyBorder="1" applyAlignment="1" applyProtection="1">
      <alignment vertical="top" wrapText="1"/>
      <protection locked="0"/>
    </xf>
    <xf numFmtId="0" fontId="0" fillId="0" borderId="20" xfId="0" applyBorder="1" applyAlignment="1">
      <alignment horizontal="center" vertical="top" wrapText="1"/>
    </xf>
    <xf numFmtId="0" fontId="23" fillId="0" borderId="52" xfId="0" applyFont="1" applyFill="1" applyBorder="1" applyAlignment="1" applyProtection="1">
      <alignment vertical="top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2" fontId="21" fillId="9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125</xdr:row>
      <xdr:rowOff>9525</xdr:rowOff>
    </xdr:from>
    <xdr:to>
      <xdr:col>3</xdr:col>
      <xdr:colOff>285750</xdr:colOff>
      <xdr:row>125</xdr:row>
      <xdr:rowOff>9525</xdr:rowOff>
    </xdr:to>
    <xdr:sp macro="" textlink="">
      <xdr:nvSpPr>
        <xdr:cNvPr id="56188" name="Line 1"/>
        <xdr:cNvSpPr>
          <a:spLocks noChangeShapeType="1"/>
        </xdr:cNvSpPr>
      </xdr:nvSpPr>
      <xdr:spPr bwMode="auto">
        <a:xfrm>
          <a:off x="7705725" y="36175950"/>
          <a:ext cx="13239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125</xdr:row>
      <xdr:rowOff>9525</xdr:rowOff>
    </xdr:from>
    <xdr:to>
      <xdr:col>3</xdr:col>
      <xdr:colOff>1285875</xdr:colOff>
      <xdr:row>125</xdr:row>
      <xdr:rowOff>9525</xdr:rowOff>
    </xdr:to>
    <xdr:sp macro="" textlink="">
      <xdr:nvSpPr>
        <xdr:cNvPr id="56189" name="Line 1"/>
        <xdr:cNvSpPr>
          <a:spLocks noChangeShapeType="1"/>
        </xdr:cNvSpPr>
      </xdr:nvSpPr>
      <xdr:spPr bwMode="auto">
        <a:xfrm>
          <a:off x="8953500" y="3617595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125</xdr:row>
      <xdr:rowOff>9525</xdr:rowOff>
    </xdr:from>
    <xdr:to>
      <xdr:col>8</xdr:col>
      <xdr:colOff>714375</xdr:colOff>
      <xdr:row>125</xdr:row>
      <xdr:rowOff>9525</xdr:rowOff>
    </xdr:to>
    <xdr:sp macro="" textlink="">
      <xdr:nvSpPr>
        <xdr:cNvPr id="56190" name="Line 1"/>
        <xdr:cNvSpPr>
          <a:spLocks noChangeShapeType="1"/>
        </xdr:cNvSpPr>
      </xdr:nvSpPr>
      <xdr:spPr bwMode="auto">
        <a:xfrm>
          <a:off x="18192750" y="361759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142875</xdr:rowOff>
    </xdr:from>
    <xdr:to>
      <xdr:col>2</xdr:col>
      <xdr:colOff>2409825</xdr:colOff>
      <xdr:row>85</xdr:row>
      <xdr:rowOff>142875</xdr:rowOff>
    </xdr:to>
    <xdr:sp macro="" textlink="">
      <xdr:nvSpPr>
        <xdr:cNvPr id="56191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85725</xdr:rowOff>
    </xdr:from>
    <xdr:to>
      <xdr:col>2</xdr:col>
      <xdr:colOff>2409825</xdr:colOff>
      <xdr:row>85</xdr:row>
      <xdr:rowOff>85725</xdr:rowOff>
    </xdr:to>
    <xdr:sp macro="" textlink="">
      <xdr:nvSpPr>
        <xdr:cNvPr id="56192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142875</xdr:rowOff>
    </xdr:from>
    <xdr:to>
      <xdr:col>2</xdr:col>
      <xdr:colOff>2409825</xdr:colOff>
      <xdr:row>85</xdr:row>
      <xdr:rowOff>142875</xdr:rowOff>
    </xdr:to>
    <xdr:sp macro="" textlink="">
      <xdr:nvSpPr>
        <xdr:cNvPr id="56193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85725</xdr:rowOff>
    </xdr:from>
    <xdr:to>
      <xdr:col>2</xdr:col>
      <xdr:colOff>2409825</xdr:colOff>
      <xdr:row>85</xdr:row>
      <xdr:rowOff>85725</xdr:rowOff>
    </xdr:to>
    <xdr:sp macro="" textlink="">
      <xdr:nvSpPr>
        <xdr:cNvPr id="56194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142875</xdr:rowOff>
    </xdr:from>
    <xdr:to>
      <xdr:col>2</xdr:col>
      <xdr:colOff>2390775</xdr:colOff>
      <xdr:row>85</xdr:row>
      <xdr:rowOff>142875</xdr:rowOff>
    </xdr:to>
    <xdr:sp macro="" textlink="">
      <xdr:nvSpPr>
        <xdr:cNvPr id="56195" name="Line 1"/>
        <xdr:cNvSpPr>
          <a:spLocks noChangeShapeType="1"/>
        </xdr:cNvSpPr>
      </xdr:nvSpPr>
      <xdr:spPr bwMode="auto">
        <a:xfrm>
          <a:off x="7419975" y="2927985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85</xdr:row>
      <xdr:rowOff>85725</xdr:rowOff>
    </xdr:from>
    <xdr:to>
      <xdr:col>2</xdr:col>
      <xdr:colOff>2390775</xdr:colOff>
      <xdr:row>85</xdr:row>
      <xdr:rowOff>85725</xdr:rowOff>
    </xdr:to>
    <xdr:sp macro="" textlink="">
      <xdr:nvSpPr>
        <xdr:cNvPr id="56196" name="Line 1"/>
        <xdr:cNvSpPr>
          <a:spLocks noChangeShapeType="1"/>
        </xdr:cNvSpPr>
      </xdr:nvSpPr>
      <xdr:spPr bwMode="auto">
        <a:xfrm>
          <a:off x="7419975" y="2922270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1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1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19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0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0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0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0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0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0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0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0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125</xdr:row>
      <xdr:rowOff>9525</xdr:rowOff>
    </xdr:from>
    <xdr:to>
      <xdr:col>8</xdr:col>
      <xdr:colOff>361950</xdr:colOff>
      <xdr:row>125</xdr:row>
      <xdr:rowOff>9525</xdr:rowOff>
    </xdr:to>
    <xdr:sp macro="" textlink="">
      <xdr:nvSpPr>
        <xdr:cNvPr id="56208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20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21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2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21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1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1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121</xdr:row>
      <xdr:rowOff>9525</xdr:rowOff>
    </xdr:from>
    <xdr:to>
      <xdr:col>4</xdr:col>
      <xdr:colOff>381000</xdr:colOff>
      <xdr:row>121</xdr:row>
      <xdr:rowOff>9525</xdr:rowOff>
    </xdr:to>
    <xdr:sp macro="" textlink="">
      <xdr:nvSpPr>
        <xdr:cNvPr id="56215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121</xdr:row>
      <xdr:rowOff>9525</xdr:rowOff>
    </xdr:from>
    <xdr:to>
      <xdr:col>5</xdr:col>
      <xdr:colOff>361950</xdr:colOff>
      <xdr:row>121</xdr:row>
      <xdr:rowOff>9525</xdr:rowOff>
    </xdr:to>
    <xdr:sp macro="" textlink="">
      <xdr:nvSpPr>
        <xdr:cNvPr id="56216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121</xdr:row>
      <xdr:rowOff>9525</xdr:rowOff>
    </xdr:from>
    <xdr:to>
      <xdr:col>4</xdr:col>
      <xdr:colOff>447675</xdr:colOff>
      <xdr:row>121</xdr:row>
      <xdr:rowOff>9525</xdr:rowOff>
    </xdr:to>
    <xdr:sp macro="" textlink="">
      <xdr:nvSpPr>
        <xdr:cNvPr id="56217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21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1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2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2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25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2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2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2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122</xdr:row>
      <xdr:rowOff>9525</xdr:rowOff>
    </xdr:from>
    <xdr:to>
      <xdr:col>4</xdr:col>
      <xdr:colOff>381000</xdr:colOff>
      <xdr:row>122</xdr:row>
      <xdr:rowOff>9525</xdr:rowOff>
    </xdr:to>
    <xdr:sp macro="" textlink="">
      <xdr:nvSpPr>
        <xdr:cNvPr id="56231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122</xdr:row>
      <xdr:rowOff>9525</xdr:rowOff>
    </xdr:from>
    <xdr:to>
      <xdr:col>5</xdr:col>
      <xdr:colOff>361950</xdr:colOff>
      <xdr:row>122</xdr:row>
      <xdr:rowOff>9525</xdr:rowOff>
    </xdr:to>
    <xdr:sp macro="" textlink="">
      <xdr:nvSpPr>
        <xdr:cNvPr id="56232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122</xdr:row>
      <xdr:rowOff>9525</xdr:rowOff>
    </xdr:from>
    <xdr:to>
      <xdr:col>4</xdr:col>
      <xdr:colOff>447675</xdr:colOff>
      <xdr:row>122</xdr:row>
      <xdr:rowOff>9525</xdr:rowOff>
    </xdr:to>
    <xdr:sp macro="" textlink="">
      <xdr:nvSpPr>
        <xdr:cNvPr id="56233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3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3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23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3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4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24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4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4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4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4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4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123</xdr:row>
      <xdr:rowOff>9525</xdr:rowOff>
    </xdr:from>
    <xdr:to>
      <xdr:col>4</xdr:col>
      <xdr:colOff>381000</xdr:colOff>
      <xdr:row>123</xdr:row>
      <xdr:rowOff>9525</xdr:rowOff>
    </xdr:to>
    <xdr:sp macro="" textlink="">
      <xdr:nvSpPr>
        <xdr:cNvPr id="56247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123</xdr:row>
      <xdr:rowOff>9525</xdr:rowOff>
    </xdr:from>
    <xdr:to>
      <xdr:col>5</xdr:col>
      <xdr:colOff>361950</xdr:colOff>
      <xdr:row>123</xdr:row>
      <xdr:rowOff>9525</xdr:rowOff>
    </xdr:to>
    <xdr:sp macro="" textlink="">
      <xdr:nvSpPr>
        <xdr:cNvPr id="5624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123</xdr:row>
      <xdr:rowOff>9525</xdr:rowOff>
    </xdr:from>
    <xdr:to>
      <xdr:col>4</xdr:col>
      <xdr:colOff>447675</xdr:colOff>
      <xdr:row>123</xdr:row>
      <xdr:rowOff>9525</xdr:rowOff>
    </xdr:to>
    <xdr:sp macro="" textlink="">
      <xdr:nvSpPr>
        <xdr:cNvPr id="56249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50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25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25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6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6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6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6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66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267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0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73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7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8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8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8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28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8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8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29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9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29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9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30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30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0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0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0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309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310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31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1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1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2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24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2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2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2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125</xdr:row>
      <xdr:rowOff>9525</xdr:rowOff>
    </xdr:from>
    <xdr:to>
      <xdr:col>8</xdr:col>
      <xdr:colOff>361950</xdr:colOff>
      <xdr:row>125</xdr:row>
      <xdr:rowOff>9525</xdr:rowOff>
    </xdr:to>
    <xdr:sp macro="" textlink="">
      <xdr:nvSpPr>
        <xdr:cNvPr id="56329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125</xdr:row>
      <xdr:rowOff>9525</xdr:rowOff>
    </xdr:from>
    <xdr:to>
      <xdr:col>8</xdr:col>
      <xdr:colOff>381000</xdr:colOff>
      <xdr:row>125</xdr:row>
      <xdr:rowOff>9525</xdr:rowOff>
    </xdr:to>
    <xdr:sp macro="" textlink="">
      <xdr:nvSpPr>
        <xdr:cNvPr id="56333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125</xdr:row>
      <xdr:rowOff>9525</xdr:rowOff>
    </xdr:from>
    <xdr:to>
      <xdr:col>8</xdr:col>
      <xdr:colOff>381000</xdr:colOff>
      <xdr:row>125</xdr:row>
      <xdr:rowOff>9525</xdr:rowOff>
    </xdr:to>
    <xdr:sp macro="" textlink="">
      <xdr:nvSpPr>
        <xdr:cNvPr id="5633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33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4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121</xdr:row>
      <xdr:rowOff>9525</xdr:rowOff>
    </xdr:from>
    <xdr:to>
      <xdr:col>4</xdr:col>
      <xdr:colOff>381000</xdr:colOff>
      <xdr:row>121</xdr:row>
      <xdr:rowOff>9525</xdr:rowOff>
    </xdr:to>
    <xdr:sp macro="" textlink="">
      <xdr:nvSpPr>
        <xdr:cNvPr id="56342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121</xdr:row>
      <xdr:rowOff>9525</xdr:rowOff>
    </xdr:from>
    <xdr:to>
      <xdr:col>5</xdr:col>
      <xdr:colOff>361950</xdr:colOff>
      <xdr:row>121</xdr:row>
      <xdr:rowOff>9525</xdr:rowOff>
    </xdr:to>
    <xdr:sp macro="" textlink="">
      <xdr:nvSpPr>
        <xdr:cNvPr id="56343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121</xdr:row>
      <xdr:rowOff>9525</xdr:rowOff>
    </xdr:from>
    <xdr:to>
      <xdr:col>4</xdr:col>
      <xdr:colOff>447675</xdr:colOff>
      <xdr:row>121</xdr:row>
      <xdr:rowOff>9525</xdr:rowOff>
    </xdr:to>
    <xdr:sp macro="" textlink="">
      <xdr:nvSpPr>
        <xdr:cNvPr id="56344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34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4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8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49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5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5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5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5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35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122</xdr:row>
      <xdr:rowOff>9525</xdr:rowOff>
    </xdr:from>
    <xdr:to>
      <xdr:col>5</xdr:col>
      <xdr:colOff>361950</xdr:colOff>
      <xdr:row>122</xdr:row>
      <xdr:rowOff>9525</xdr:rowOff>
    </xdr:to>
    <xdr:sp macro="" textlink="">
      <xdr:nvSpPr>
        <xdr:cNvPr id="5635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36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36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7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7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7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123</xdr:row>
      <xdr:rowOff>9525</xdr:rowOff>
    </xdr:from>
    <xdr:to>
      <xdr:col>5</xdr:col>
      <xdr:colOff>361950</xdr:colOff>
      <xdr:row>123</xdr:row>
      <xdr:rowOff>9525</xdr:rowOff>
    </xdr:to>
    <xdr:sp macro="" textlink="">
      <xdr:nvSpPr>
        <xdr:cNvPr id="56375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7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7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9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9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392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9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9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39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9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9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398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9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40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0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0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0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12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13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4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415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16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7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419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2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2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3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3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3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3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43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3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3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4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4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4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4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5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5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5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457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8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2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4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5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8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7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7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7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7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7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8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482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8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88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8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91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92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9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0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50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503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50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50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0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0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12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9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20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21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5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5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5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1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5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6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7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8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7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7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7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7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78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7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8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9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9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9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9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97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9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9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01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0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04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0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0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0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1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12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1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1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1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1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2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2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3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3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3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8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53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5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60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6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6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69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670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7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7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7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7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7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7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8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8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8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89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9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90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99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0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0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0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1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1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1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2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2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3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3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4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4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5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5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62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6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6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7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73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7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58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59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122</xdr:row>
      <xdr:rowOff>9525</xdr:rowOff>
    </xdr:from>
    <xdr:to>
      <xdr:col>6</xdr:col>
      <xdr:colOff>361950</xdr:colOff>
      <xdr:row>122</xdr:row>
      <xdr:rowOff>9525</xdr:rowOff>
    </xdr:to>
    <xdr:sp macro="" textlink="">
      <xdr:nvSpPr>
        <xdr:cNvPr id="862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3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6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69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122</xdr:row>
      <xdr:rowOff>9525</xdr:rowOff>
    </xdr:from>
    <xdr:to>
      <xdr:col>6</xdr:col>
      <xdr:colOff>361950</xdr:colOff>
      <xdr:row>122</xdr:row>
      <xdr:rowOff>9525</xdr:rowOff>
    </xdr:to>
    <xdr:sp macro="" textlink="">
      <xdr:nvSpPr>
        <xdr:cNvPr id="874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7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81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8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8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8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8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8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122</xdr:row>
      <xdr:rowOff>9525</xdr:rowOff>
    </xdr:from>
    <xdr:to>
      <xdr:col>7</xdr:col>
      <xdr:colOff>361950</xdr:colOff>
      <xdr:row>122</xdr:row>
      <xdr:rowOff>9525</xdr:rowOff>
    </xdr:to>
    <xdr:sp macro="" textlink="">
      <xdr:nvSpPr>
        <xdr:cNvPr id="889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2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893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4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89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122</xdr:row>
      <xdr:rowOff>9525</xdr:rowOff>
    </xdr:from>
    <xdr:to>
      <xdr:col>7</xdr:col>
      <xdr:colOff>361950</xdr:colOff>
      <xdr:row>122</xdr:row>
      <xdr:rowOff>9525</xdr:rowOff>
    </xdr:to>
    <xdr:sp macro="" textlink="">
      <xdr:nvSpPr>
        <xdr:cNvPr id="901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905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6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90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1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1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2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3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122</xdr:row>
      <xdr:rowOff>9525</xdr:rowOff>
    </xdr:from>
    <xdr:to>
      <xdr:col>8</xdr:col>
      <xdr:colOff>361950</xdr:colOff>
      <xdr:row>122</xdr:row>
      <xdr:rowOff>9525</xdr:rowOff>
    </xdr:to>
    <xdr:sp macro="" textlink="">
      <xdr:nvSpPr>
        <xdr:cNvPr id="916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7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9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20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1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2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23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122</xdr:row>
      <xdr:rowOff>9525</xdr:rowOff>
    </xdr:from>
    <xdr:to>
      <xdr:col>8</xdr:col>
      <xdr:colOff>361950</xdr:colOff>
      <xdr:row>122</xdr:row>
      <xdr:rowOff>9525</xdr:rowOff>
    </xdr:to>
    <xdr:sp macro="" textlink="">
      <xdr:nvSpPr>
        <xdr:cNvPr id="928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9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0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1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32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33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4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35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3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125</xdr:row>
      <xdr:rowOff>9525</xdr:rowOff>
    </xdr:from>
    <xdr:to>
      <xdr:col>4</xdr:col>
      <xdr:colOff>285750</xdr:colOff>
      <xdr:row>125</xdr:row>
      <xdr:rowOff>9525</xdr:rowOff>
    </xdr:to>
    <xdr:sp macro="" textlink="">
      <xdr:nvSpPr>
        <xdr:cNvPr id="947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125</xdr:row>
      <xdr:rowOff>9525</xdr:rowOff>
    </xdr:from>
    <xdr:to>
      <xdr:col>4</xdr:col>
      <xdr:colOff>1285875</xdr:colOff>
      <xdr:row>125</xdr:row>
      <xdr:rowOff>9525</xdr:rowOff>
    </xdr:to>
    <xdr:sp macro="" textlink="">
      <xdr:nvSpPr>
        <xdr:cNvPr id="948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125</xdr:row>
      <xdr:rowOff>9525</xdr:rowOff>
    </xdr:from>
    <xdr:to>
      <xdr:col>5</xdr:col>
      <xdr:colOff>285750</xdr:colOff>
      <xdr:row>125</xdr:row>
      <xdr:rowOff>9525</xdr:rowOff>
    </xdr:to>
    <xdr:sp macro="" textlink="">
      <xdr:nvSpPr>
        <xdr:cNvPr id="949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125</xdr:row>
      <xdr:rowOff>9525</xdr:rowOff>
    </xdr:from>
    <xdr:to>
      <xdr:col>5</xdr:col>
      <xdr:colOff>1285875</xdr:colOff>
      <xdr:row>125</xdr:row>
      <xdr:rowOff>9525</xdr:rowOff>
    </xdr:to>
    <xdr:sp macro="" textlink="">
      <xdr:nvSpPr>
        <xdr:cNvPr id="950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125</xdr:row>
      <xdr:rowOff>9525</xdr:rowOff>
    </xdr:from>
    <xdr:to>
      <xdr:col>6</xdr:col>
      <xdr:colOff>285750</xdr:colOff>
      <xdr:row>125</xdr:row>
      <xdr:rowOff>9525</xdr:rowOff>
    </xdr:to>
    <xdr:sp macro="" textlink="">
      <xdr:nvSpPr>
        <xdr:cNvPr id="951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125</xdr:row>
      <xdr:rowOff>9525</xdr:rowOff>
    </xdr:from>
    <xdr:to>
      <xdr:col>6</xdr:col>
      <xdr:colOff>1285875</xdr:colOff>
      <xdr:row>125</xdr:row>
      <xdr:rowOff>9525</xdr:rowOff>
    </xdr:to>
    <xdr:sp macro="" textlink="">
      <xdr:nvSpPr>
        <xdr:cNvPr id="952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125</xdr:row>
      <xdr:rowOff>9525</xdr:rowOff>
    </xdr:from>
    <xdr:to>
      <xdr:col>7</xdr:col>
      <xdr:colOff>285750</xdr:colOff>
      <xdr:row>125</xdr:row>
      <xdr:rowOff>9525</xdr:rowOff>
    </xdr:to>
    <xdr:sp macro="" textlink="">
      <xdr:nvSpPr>
        <xdr:cNvPr id="953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125</xdr:row>
      <xdr:rowOff>9525</xdr:rowOff>
    </xdr:from>
    <xdr:to>
      <xdr:col>7</xdr:col>
      <xdr:colOff>1285875</xdr:colOff>
      <xdr:row>125</xdr:row>
      <xdr:rowOff>9525</xdr:rowOff>
    </xdr:to>
    <xdr:sp macro="" textlink="">
      <xdr:nvSpPr>
        <xdr:cNvPr id="954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536"/>
  <sheetViews>
    <sheetView view="pageBreakPreview" topLeftCell="B18" zoomScale="70" zoomScaleNormal="106" zoomScaleSheetLayoutView="70" workbookViewId="0">
      <selection activeCell="E19" sqref="E19"/>
    </sheetView>
  </sheetViews>
  <sheetFormatPr defaultColWidth="10.7109375" defaultRowHeight="15.75" customHeight="1" x14ac:dyDescent="0.25"/>
  <cols>
    <col min="1" max="1" width="10.7109375" customWidth="1"/>
    <col min="2" max="2" width="64.28515625" customWidth="1"/>
    <col min="3" max="3" width="36.28515625" customWidth="1"/>
    <col min="4" max="4" width="26.140625" customWidth="1"/>
    <col min="5" max="5" width="19.42578125" customWidth="1"/>
    <col min="6" max="7" width="26.28515625" customWidth="1"/>
    <col min="8" max="8" width="24" customWidth="1"/>
    <col min="9" max="9" width="19.5703125" customWidth="1"/>
  </cols>
  <sheetData>
    <row r="1" spans="1:9" ht="24" customHeight="1" x14ac:dyDescent="0.25">
      <c r="A1" s="218" t="s">
        <v>0</v>
      </c>
      <c r="B1" s="218" t="s">
        <v>1</v>
      </c>
      <c r="C1" s="218" t="s">
        <v>2</v>
      </c>
      <c r="D1" s="1"/>
      <c r="E1" s="1"/>
      <c r="F1" s="1"/>
      <c r="G1" s="1"/>
      <c r="H1" s="1"/>
    </row>
    <row r="2" spans="1:9" ht="57.2" customHeight="1" x14ac:dyDescent="0.25">
      <c r="A2" s="218"/>
      <c r="B2" s="218"/>
      <c r="C2" s="218"/>
      <c r="D2" s="1">
        <v>2020</v>
      </c>
      <c r="E2" s="1">
        <v>2021</v>
      </c>
      <c r="F2" s="1">
        <v>2022</v>
      </c>
      <c r="G2" s="1">
        <v>2023</v>
      </c>
      <c r="H2" s="1">
        <v>2024</v>
      </c>
      <c r="I2" s="1" t="s">
        <v>3</v>
      </c>
    </row>
    <row r="3" spans="1:9" s="2" customFormat="1" ht="43.7" customHeight="1" x14ac:dyDescent="0.25">
      <c r="A3" s="207"/>
      <c r="B3" s="219" t="s">
        <v>4</v>
      </c>
      <c r="C3" s="51" t="s">
        <v>5</v>
      </c>
      <c r="D3" s="52">
        <f>D4+D5+D6+D8+D7</f>
        <v>2904986.96</v>
      </c>
      <c r="E3" s="52"/>
      <c r="F3" s="52" t="e">
        <f>SUM(F5:F8)</f>
        <v>#N/A</v>
      </c>
      <c r="G3" s="52" t="e">
        <f>SUM(G5:G8)</f>
        <v>#N/A</v>
      </c>
      <c r="H3" s="52" t="e">
        <f>SUM(H5:H8)</f>
        <v>#N/A</v>
      </c>
    </row>
    <row r="4" spans="1:9" s="2" customFormat="1" ht="43.7" customHeight="1" x14ac:dyDescent="0.25">
      <c r="A4" s="207"/>
      <c r="B4" s="219"/>
      <c r="C4" s="51" t="s">
        <v>10</v>
      </c>
      <c r="D4" s="52">
        <f>D10</f>
        <v>33692</v>
      </c>
      <c r="E4" s="52"/>
      <c r="F4" s="52"/>
      <c r="G4" s="52"/>
      <c r="H4" s="52"/>
    </row>
    <row r="5" spans="1:9" s="2" customFormat="1" ht="43.7" customHeight="1" x14ac:dyDescent="0.25">
      <c r="A5" s="207"/>
      <c r="B5" s="219"/>
      <c r="C5" s="51" t="s">
        <v>6</v>
      </c>
      <c r="D5" s="52">
        <f>D11+D37+D52+D62</f>
        <v>1736131.6</v>
      </c>
      <c r="E5" s="52"/>
      <c r="F5" s="52" t="e">
        <f>NA()</f>
        <v>#N/A</v>
      </c>
      <c r="G5" s="52" t="e">
        <f>NA()</f>
        <v>#N/A</v>
      </c>
      <c r="H5" s="52" t="e">
        <f>NA()</f>
        <v>#N/A</v>
      </c>
    </row>
    <row r="6" spans="1:9" s="2" customFormat="1" ht="24" customHeight="1" x14ac:dyDescent="0.25">
      <c r="A6" s="207"/>
      <c r="B6" s="219"/>
      <c r="C6" s="51" t="s">
        <v>7</v>
      </c>
      <c r="D6" s="52">
        <f>D12+D53</f>
        <v>28074.78</v>
      </c>
      <c r="E6" s="52"/>
      <c r="F6" s="52" t="e">
        <f>NA()</f>
        <v>#N/A</v>
      </c>
      <c r="G6" s="52" t="e">
        <f>NA()</f>
        <v>#N/A</v>
      </c>
      <c r="H6" s="52" t="e">
        <f>NA()</f>
        <v>#N/A</v>
      </c>
    </row>
    <row r="7" spans="1:9" s="2" customFormat="1" ht="24" customHeight="1" x14ac:dyDescent="0.25">
      <c r="A7" s="207"/>
      <c r="B7" s="219"/>
      <c r="C7" s="51" t="s">
        <v>120</v>
      </c>
      <c r="D7" s="52">
        <f>D54</f>
        <v>0</v>
      </c>
      <c r="E7" s="52"/>
      <c r="F7" s="52"/>
      <c r="G7" s="52"/>
      <c r="H7" s="52"/>
    </row>
    <row r="8" spans="1:9" s="2" customFormat="1" ht="43.7" customHeight="1" x14ac:dyDescent="0.25">
      <c r="A8" s="207"/>
      <c r="B8" s="219"/>
      <c r="C8" s="51" t="s">
        <v>8</v>
      </c>
      <c r="D8" s="52">
        <f>D14+D38+D55</f>
        <v>1107088.58</v>
      </c>
      <c r="E8" s="52"/>
      <c r="F8" s="52" t="e">
        <f>NA()</f>
        <v>#N/A</v>
      </c>
      <c r="G8" s="52" t="e">
        <f>NA()</f>
        <v>#N/A</v>
      </c>
      <c r="H8" s="52" t="e">
        <f>NA()+H14</f>
        <v>#N/A</v>
      </c>
    </row>
    <row r="9" spans="1:9" s="74" customFormat="1" ht="24" customHeight="1" x14ac:dyDescent="0.25">
      <c r="A9" s="212">
        <v>1</v>
      </c>
      <c r="B9" s="213" t="s">
        <v>9</v>
      </c>
      <c r="C9" s="72" t="s">
        <v>5</v>
      </c>
      <c r="D9" s="73">
        <f>D10+D11+D12+D14+D13</f>
        <v>2240758.2699999996</v>
      </c>
      <c r="E9" s="73">
        <f>SUM(E10:E12)</f>
        <v>1534578</v>
      </c>
      <c r="F9" s="73">
        <f>SUM(F10:F12)</f>
        <v>1641445.3000000003</v>
      </c>
      <c r="G9" s="73">
        <f>SUM(G10:G12)</f>
        <v>1716690.8</v>
      </c>
      <c r="H9" s="73">
        <f>SUM(H10:H12)</f>
        <v>1524222.1</v>
      </c>
    </row>
    <row r="10" spans="1:9" s="74" customFormat="1" ht="24" customHeight="1" x14ac:dyDescent="0.25">
      <c r="A10" s="212"/>
      <c r="B10" s="213"/>
      <c r="C10" s="75" t="s">
        <v>10</v>
      </c>
      <c r="D10" s="73">
        <f>D32+D25</f>
        <v>33692</v>
      </c>
      <c r="E10" s="73">
        <f>E32+E25</f>
        <v>370293.3</v>
      </c>
      <c r="F10" s="73">
        <f>F32+F25</f>
        <v>366012.1</v>
      </c>
      <c r="G10" s="73">
        <f>G32+G25</f>
        <v>425852.7</v>
      </c>
      <c r="H10" s="73">
        <f>H32+H25</f>
        <v>273671.59999999998</v>
      </c>
    </row>
    <row r="11" spans="1:9" s="74" customFormat="1" ht="43.7" customHeight="1" x14ac:dyDescent="0.25">
      <c r="A11" s="212"/>
      <c r="B11" s="213"/>
      <c r="C11" s="72" t="s">
        <v>6</v>
      </c>
      <c r="D11" s="73">
        <f>D15+D16+D17+D18+D21+D26+D29+D33+D19</f>
        <v>1316141.8</v>
      </c>
      <c r="E11" s="73">
        <f>E15+E16+E18+E20+E26+E29+E33+E19</f>
        <v>1131416.5</v>
      </c>
      <c r="F11" s="73">
        <f>F15+F16+F18+F20+F26+F29+F33</f>
        <v>1248688.7000000002</v>
      </c>
      <c r="G11" s="73">
        <f>G15+G16+G18+G20+G26+G29+G33</f>
        <v>1249293.1000000001</v>
      </c>
      <c r="H11" s="73">
        <f>H15+H16+H18+H20+H26+H29+H33</f>
        <v>1247758</v>
      </c>
    </row>
    <row r="12" spans="1:9" s="74" customFormat="1" ht="43.7" customHeight="1" x14ac:dyDescent="0.25">
      <c r="A12" s="212"/>
      <c r="B12" s="213"/>
      <c r="C12" s="76" t="s">
        <v>7</v>
      </c>
      <c r="D12" s="77">
        <f>D34+D27+D30</f>
        <v>27996.39</v>
      </c>
      <c r="E12" s="77">
        <f>E34+E27+E30</f>
        <v>32868.199999999997</v>
      </c>
      <c r="F12" s="77">
        <f>F34+F27+F30</f>
        <v>26744.5</v>
      </c>
      <c r="G12" s="77">
        <f>G34+G27+G30</f>
        <v>41545</v>
      </c>
      <c r="H12" s="77">
        <f>H34+H27+H30</f>
        <v>2792.5</v>
      </c>
    </row>
    <row r="13" spans="1:9" s="74" customFormat="1" ht="79.900000000000006" customHeight="1" x14ac:dyDescent="0.25">
      <c r="A13" s="97"/>
      <c r="B13" s="98"/>
      <c r="C13" s="90" t="s">
        <v>124</v>
      </c>
      <c r="D13" s="77" t="str">
        <f>D22</f>
        <v>3524,80</v>
      </c>
      <c r="E13" s="77"/>
      <c r="F13" s="77"/>
      <c r="G13" s="77"/>
      <c r="H13" s="77"/>
    </row>
    <row r="14" spans="1:9" s="74" customFormat="1" ht="43.7" customHeight="1" x14ac:dyDescent="0.25">
      <c r="A14" s="78"/>
      <c r="B14" s="79"/>
      <c r="C14" s="76" t="s">
        <v>107</v>
      </c>
      <c r="D14" s="77">
        <f>D35+D23</f>
        <v>859403.28</v>
      </c>
      <c r="E14" s="77"/>
      <c r="F14" s="77"/>
      <c r="G14" s="77"/>
      <c r="H14" s="77">
        <f>H35</f>
        <v>0</v>
      </c>
    </row>
    <row r="15" spans="1:9" s="50" customFormat="1" ht="105" customHeight="1" x14ac:dyDescent="0.25">
      <c r="A15" s="80" t="s">
        <v>11</v>
      </c>
      <c r="B15" s="70" t="s">
        <v>13</v>
      </c>
      <c r="C15" s="68" t="s">
        <v>6</v>
      </c>
      <c r="D15" s="69">
        <v>65179.7</v>
      </c>
      <c r="E15" s="69">
        <v>63047.7</v>
      </c>
      <c r="F15" s="69">
        <v>63075.6</v>
      </c>
      <c r="G15" s="69">
        <v>63075.6</v>
      </c>
      <c r="H15" s="69">
        <v>63075.6</v>
      </c>
    </row>
    <row r="16" spans="1:9" s="50" customFormat="1" ht="170.1" customHeight="1" x14ac:dyDescent="0.25">
      <c r="A16" s="80" t="s">
        <v>12</v>
      </c>
      <c r="B16" s="70" t="s">
        <v>79</v>
      </c>
      <c r="C16" s="68" t="s">
        <v>6</v>
      </c>
      <c r="D16" s="69">
        <v>29023.4</v>
      </c>
      <c r="E16" s="69">
        <v>29023.4</v>
      </c>
      <c r="F16" s="69">
        <v>29023.4</v>
      </c>
      <c r="G16" s="69">
        <v>29023.4</v>
      </c>
      <c r="H16" s="69">
        <v>29023.4</v>
      </c>
    </row>
    <row r="17" spans="1:8" s="50" customFormat="1" ht="170.1" customHeight="1" x14ac:dyDescent="0.25">
      <c r="A17" s="81"/>
      <c r="B17" s="82" t="s">
        <v>122</v>
      </c>
      <c r="C17" s="68" t="s">
        <v>6</v>
      </c>
      <c r="D17" s="83">
        <v>100</v>
      </c>
      <c r="E17" s="83"/>
      <c r="F17" s="83"/>
      <c r="G17" s="83"/>
      <c r="H17" s="83"/>
    </row>
    <row r="18" spans="1:8" s="50" customFormat="1" ht="241.7" customHeight="1" x14ac:dyDescent="0.25">
      <c r="A18" s="81" t="s">
        <v>14</v>
      </c>
      <c r="B18" s="84" t="s">
        <v>80</v>
      </c>
      <c r="C18" s="68" t="s">
        <v>6</v>
      </c>
      <c r="D18" s="83">
        <v>1056609.6000000001</v>
      </c>
      <c r="E18" s="83">
        <v>979356.9</v>
      </c>
      <c r="F18" s="83">
        <v>1096633.8</v>
      </c>
      <c r="G18" s="83">
        <v>1096633.8</v>
      </c>
      <c r="H18" s="83">
        <v>1096633.8</v>
      </c>
    </row>
    <row r="19" spans="1:8" s="50" customFormat="1" ht="241.7" customHeight="1" x14ac:dyDescent="0.25">
      <c r="A19" s="81"/>
      <c r="B19" s="84" t="s">
        <v>123</v>
      </c>
      <c r="C19" s="68" t="s">
        <v>6</v>
      </c>
      <c r="D19" s="83">
        <v>0</v>
      </c>
      <c r="E19" s="83"/>
      <c r="F19" s="83"/>
      <c r="G19" s="83"/>
      <c r="H19" s="83"/>
    </row>
    <row r="20" spans="1:8" s="2" customFormat="1" ht="150" customHeight="1" x14ac:dyDescent="0.25">
      <c r="A20" s="53" t="s">
        <v>15</v>
      </c>
      <c r="B20" s="54" t="s">
        <v>81</v>
      </c>
      <c r="C20" s="51" t="s">
        <v>5</v>
      </c>
      <c r="D20" s="52">
        <f>D21+D23+D22</f>
        <v>907117.9800000001</v>
      </c>
      <c r="E20" s="52">
        <v>56248.1</v>
      </c>
      <c r="F20" s="52">
        <v>56258.8</v>
      </c>
      <c r="G20" s="52">
        <v>56258.8</v>
      </c>
      <c r="H20" s="52">
        <v>56258.8</v>
      </c>
    </row>
    <row r="21" spans="1:8" s="2" customFormat="1" ht="150" customHeight="1" x14ac:dyDescent="0.25">
      <c r="A21" s="53"/>
      <c r="B21" s="54"/>
      <c r="C21" s="51" t="s">
        <v>6</v>
      </c>
      <c r="D21" s="52">
        <v>57189.9</v>
      </c>
      <c r="E21" s="52">
        <v>56248.1</v>
      </c>
      <c r="F21" s="52">
        <v>56258.8</v>
      </c>
      <c r="G21" s="52">
        <v>56258.8</v>
      </c>
      <c r="H21" s="52">
        <v>56258.8</v>
      </c>
    </row>
    <row r="22" spans="1:8" s="92" customFormat="1" ht="171.75" customHeight="1" x14ac:dyDescent="0.25">
      <c r="A22" s="88"/>
      <c r="B22" s="89"/>
      <c r="C22" s="90" t="s">
        <v>124</v>
      </c>
      <c r="D22" s="91" t="s">
        <v>125</v>
      </c>
      <c r="E22" s="91"/>
      <c r="F22" s="91"/>
      <c r="G22" s="91"/>
      <c r="H22" s="91"/>
    </row>
    <row r="23" spans="1:8" s="2" customFormat="1" ht="150" customHeight="1" x14ac:dyDescent="0.25">
      <c r="A23" s="53"/>
      <c r="B23" s="54"/>
      <c r="C23" s="51" t="s">
        <v>107</v>
      </c>
      <c r="D23" s="52">
        <v>846403.28</v>
      </c>
      <c r="E23" s="52"/>
      <c r="F23" s="52"/>
      <c r="G23" s="52"/>
      <c r="H23" s="52"/>
    </row>
    <row r="24" spans="1:8" s="50" customFormat="1" ht="43.7" customHeight="1" x14ac:dyDescent="0.25">
      <c r="A24" s="216" t="s">
        <v>16</v>
      </c>
      <c r="B24" s="217" t="s">
        <v>82</v>
      </c>
      <c r="C24" s="68" t="s">
        <v>5</v>
      </c>
      <c r="D24" s="69">
        <f>SUM(D25:D27)</f>
        <v>41735.9</v>
      </c>
      <c r="E24" s="69">
        <f>SUM(E25:E27)</f>
        <v>0</v>
      </c>
      <c r="F24" s="69">
        <f>SUM(F25:F27)</f>
        <v>0</v>
      </c>
      <c r="G24" s="69">
        <f>SUM(G25:G27)</f>
        <v>0</v>
      </c>
      <c r="H24" s="69">
        <f>SUM(H25:H27)</f>
        <v>0</v>
      </c>
    </row>
    <row r="25" spans="1:8" s="50" customFormat="1" ht="43.7" customHeight="1" x14ac:dyDescent="0.25">
      <c r="A25" s="216"/>
      <c r="B25" s="217"/>
      <c r="C25" s="70" t="s">
        <v>10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</row>
    <row r="26" spans="1:8" s="50" customFormat="1" ht="43.7" customHeight="1" x14ac:dyDescent="0.25">
      <c r="A26" s="216"/>
      <c r="B26" s="217"/>
      <c r="C26" s="68" t="s">
        <v>6</v>
      </c>
      <c r="D26" s="69">
        <v>17300</v>
      </c>
      <c r="E26" s="69">
        <v>0</v>
      </c>
      <c r="F26" s="69">
        <v>0</v>
      </c>
      <c r="G26" s="69">
        <v>0</v>
      </c>
      <c r="H26" s="69">
        <v>0</v>
      </c>
    </row>
    <row r="27" spans="1:8" s="50" customFormat="1" ht="36.6" customHeight="1" x14ac:dyDescent="0.25">
      <c r="A27" s="216"/>
      <c r="B27" s="217"/>
      <c r="C27" s="71" t="s">
        <v>7</v>
      </c>
      <c r="D27" s="69">
        <v>24435.9</v>
      </c>
      <c r="E27" s="69">
        <v>0</v>
      </c>
      <c r="F27" s="69">
        <v>0</v>
      </c>
      <c r="G27" s="69">
        <v>0</v>
      </c>
      <c r="H27" s="69">
        <v>0</v>
      </c>
    </row>
    <row r="28" spans="1:8" s="50" customFormat="1" ht="101.65" customHeight="1" x14ac:dyDescent="0.25">
      <c r="A28" s="216" t="s">
        <v>17</v>
      </c>
      <c r="B28" s="217" t="s">
        <v>83</v>
      </c>
      <c r="C28" s="68" t="s">
        <v>5</v>
      </c>
      <c r="D28" s="69">
        <f>SUM(D29:D30)</f>
        <v>68225.320000000007</v>
      </c>
      <c r="E28" s="69">
        <f>SUM(E29:E30)</f>
        <v>0</v>
      </c>
      <c r="F28" s="69">
        <f>SUM(F29:F30)</f>
        <v>0</v>
      </c>
      <c r="G28" s="69">
        <f>SUM(G29:G30)</f>
        <v>0</v>
      </c>
      <c r="H28" s="69">
        <f>SUM(H29:H30)</f>
        <v>0</v>
      </c>
    </row>
    <row r="29" spans="1:8" s="50" customFormat="1" ht="110.1" customHeight="1" x14ac:dyDescent="0.25">
      <c r="A29" s="216"/>
      <c r="B29" s="217"/>
      <c r="C29" s="68" t="s">
        <v>6</v>
      </c>
      <c r="D29" s="69">
        <v>65214.5</v>
      </c>
      <c r="E29" s="69">
        <v>0</v>
      </c>
      <c r="F29" s="69">
        <v>0</v>
      </c>
      <c r="G29" s="69">
        <v>0</v>
      </c>
      <c r="H29" s="69">
        <v>0</v>
      </c>
    </row>
    <row r="30" spans="1:8" s="50" customFormat="1" ht="95.1" customHeight="1" x14ac:dyDescent="0.25">
      <c r="A30" s="216"/>
      <c r="B30" s="217"/>
      <c r="C30" s="71" t="s">
        <v>7</v>
      </c>
      <c r="D30" s="69">
        <v>3010.82</v>
      </c>
      <c r="E30" s="69">
        <v>0</v>
      </c>
      <c r="F30" s="69">
        <v>0</v>
      </c>
      <c r="G30" s="69">
        <v>0</v>
      </c>
      <c r="H30" s="69">
        <v>0</v>
      </c>
    </row>
    <row r="31" spans="1:8" s="2" customFormat="1" ht="43.7" customHeight="1" x14ac:dyDescent="0.25">
      <c r="A31" s="214" t="s">
        <v>19</v>
      </c>
      <c r="B31" s="215" t="s">
        <v>18</v>
      </c>
      <c r="C31" s="90" t="s">
        <v>5</v>
      </c>
      <c r="D31" s="91">
        <f>D32+D33+D34+D35</f>
        <v>72766.37</v>
      </c>
      <c r="E31" s="91">
        <f>E32+E33+E34</f>
        <v>406901.9</v>
      </c>
      <c r="F31" s="91">
        <f>F32+F33+F34</f>
        <v>396453.69999999995</v>
      </c>
      <c r="G31" s="91">
        <f>G32+G33+G34</f>
        <v>471699.20000000001</v>
      </c>
      <c r="H31" s="91">
        <f>H32+H33+H34+H35</f>
        <v>279230.5</v>
      </c>
    </row>
    <row r="32" spans="1:8" s="2" customFormat="1" ht="57.75" customHeight="1" x14ac:dyDescent="0.25">
      <c r="A32" s="214"/>
      <c r="B32" s="215"/>
      <c r="C32" s="93" t="s">
        <v>10</v>
      </c>
      <c r="D32" s="91">
        <v>33692</v>
      </c>
      <c r="E32" s="91">
        <v>370293.3</v>
      </c>
      <c r="F32" s="91">
        <v>366012.1</v>
      </c>
      <c r="G32" s="91">
        <v>425852.7</v>
      </c>
      <c r="H32" s="91">
        <v>273671.59999999998</v>
      </c>
    </row>
    <row r="33" spans="1:8" s="2" customFormat="1" ht="43.7" customHeight="1" x14ac:dyDescent="0.25">
      <c r="A33" s="214"/>
      <c r="B33" s="215"/>
      <c r="C33" s="90" t="s">
        <v>6</v>
      </c>
      <c r="D33" s="91">
        <v>25524.7</v>
      </c>
      <c r="E33" s="91">
        <v>3740.4</v>
      </c>
      <c r="F33" s="91">
        <v>3697.1</v>
      </c>
      <c r="G33" s="91">
        <v>4301.5</v>
      </c>
      <c r="H33" s="91">
        <v>2766.4</v>
      </c>
    </row>
    <row r="34" spans="1:8" s="55" customFormat="1" ht="43.7" customHeight="1" x14ac:dyDescent="0.25">
      <c r="A34" s="214"/>
      <c r="B34" s="215"/>
      <c r="C34" s="94" t="s">
        <v>7</v>
      </c>
      <c r="D34" s="95">
        <v>549.66999999999996</v>
      </c>
      <c r="E34" s="95">
        <v>32868.199999999997</v>
      </c>
      <c r="F34" s="95">
        <v>26744.5</v>
      </c>
      <c r="G34" s="95">
        <v>41545</v>
      </c>
      <c r="H34" s="95">
        <v>2792.5</v>
      </c>
    </row>
    <row r="35" spans="1:8" s="55" customFormat="1" ht="43.7" customHeight="1" x14ac:dyDescent="0.25">
      <c r="A35" s="88"/>
      <c r="B35" s="89"/>
      <c r="C35" s="94" t="s">
        <v>107</v>
      </c>
      <c r="D35" s="95">
        <v>13000</v>
      </c>
      <c r="E35" s="95">
        <v>70600</v>
      </c>
      <c r="F35" s="95">
        <v>8300</v>
      </c>
      <c r="G35" s="95">
        <v>0</v>
      </c>
      <c r="H35" s="95">
        <v>0</v>
      </c>
    </row>
    <row r="36" spans="1:8" s="2" customFormat="1" ht="24.6" customHeight="1" x14ac:dyDescent="0.25">
      <c r="A36" s="207">
        <v>2</v>
      </c>
      <c r="B36" s="208" t="s">
        <v>20</v>
      </c>
      <c r="C36" s="51" t="s">
        <v>5</v>
      </c>
      <c r="D36" s="56">
        <f>SUM(D37:D38)</f>
        <v>201480.40000000002</v>
      </c>
      <c r="E36" s="56">
        <f>SUM(E37:E38)</f>
        <v>201503.5</v>
      </c>
      <c r="F36" s="56">
        <f>SUM(F37:F38)</f>
        <v>201511.4</v>
      </c>
      <c r="G36" s="56">
        <f>SUM(G37:G38)</f>
        <v>201521.4</v>
      </c>
      <c r="H36" s="56">
        <f>SUM(H37:H38)</f>
        <v>201531.4</v>
      </c>
    </row>
    <row r="37" spans="1:8" s="2" customFormat="1" ht="24" customHeight="1" x14ac:dyDescent="0.25">
      <c r="A37" s="207"/>
      <c r="B37" s="208"/>
      <c r="C37" s="51" t="s">
        <v>6</v>
      </c>
      <c r="D37" s="56">
        <f>D40</f>
        <v>1335.1</v>
      </c>
      <c r="E37" s="56">
        <f>E40</f>
        <v>1251.5</v>
      </c>
      <c r="F37" s="56">
        <f>F40</f>
        <v>1251.4000000000001</v>
      </c>
      <c r="G37" s="56">
        <f>G40</f>
        <v>1251.4000000000001</v>
      </c>
      <c r="H37" s="56">
        <f>H40</f>
        <v>1251.4000000000001</v>
      </c>
    </row>
    <row r="38" spans="1:8" s="2" customFormat="1" ht="41.85" customHeight="1" x14ac:dyDescent="0.25">
      <c r="A38" s="207"/>
      <c r="B38" s="208"/>
      <c r="C38" s="51" t="s">
        <v>8</v>
      </c>
      <c r="D38" s="56">
        <f>D41+D45</f>
        <v>200145.30000000002</v>
      </c>
      <c r="E38" s="56">
        <f>E41+E45</f>
        <v>200252</v>
      </c>
      <c r="F38" s="56">
        <f>F41+F45</f>
        <v>200260</v>
      </c>
      <c r="G38" s="56">
        <f>G41+G45</f>
        <v>200270</v>
      </c>
      <c r="H38" s="56">
        <f>H41+H45</f>
        <v>200280</v>
      </c>
    </row>
    <row r="39" spans="1:8" s="2" customFormat="1" ht="27.2" customHeight="1" x14ac:dyDescent="0.25">
      <c r="A39" s="209" t="s">
        <v>21</v>
      </c>
      <c r="B39" s="208" t="s">
        <v>22</v>
      </c>
      <c r="C39" s="51" t="s">
        <v>5</v>
      </c>
      <c r="D39" s="56">
        <f>D40+D41</f>
        <v>2136.6999999999998</v>
      </c>
      <c r="E39" s="56">
        <f>E40+E41</f>
        <v>2053.5</v>
      </c>
      <c r="F39" s="56">
        <f>F40+F41</f>
        <v>2061.4</v>
      </c>
      <c r="G39" s="56">
        <f>G40+G41</f>
        <v>2071.4</v>
      </c>
      <c r="H39" s="56">
        <f>H40+H41</f>
        <v>2081.4</v>
      </c>
    </row>
    <row r="40" spans="1:8" s="50" customFormat="1" ht="24" customHeight="1" x14ac:dyDescent="0.25">
      <c r="A40" s="209"/>
      <c r="B40" s="208"/>
      <c r="C40" s="68" t="s">
        <v>6</v>
      </c>
      <c r="D40" s="86">
        <f>D42</f>
        <v>1335.1</v>
      </c>
      <c r="E40" s="86">
        <v>1251.5</v>
      </c>
      <c r="F40" s="86">
        <v>1251.4000000000001</v>
      </c>
      <c r="G40" s="86">
        <v>1251.4000000000001</v>
      </c>
      <c r="H40" s="86">
        <v>1251.4000000000001</v>
      </c>
    </row>
    <row r="41" spans="1:8" s="2" customFormat="1" ht="41.85" customHeight="1" x14ac:dyDescent="0.25">
      <c r="A41" s="209"/>
      <c r="B41" s="208"/>
      <c r="C41" s="51" t="s">
        <v>23</v>
      </c>
      <c r="D41" s="56">
        <f>D43</f>
        <v>801.6</v>
      </c>
      <c r="E41" s="56">
        <f>E43</f>
        <v>802</v>
      </c>
      <c r="F41" s="56">
        <f>F43</f>
        <v>810</v>
      </c>
      <c r="G41" s="56">
        <f>G43</f>
        <v>820</v>
      </c>
      <c r="H41" s="56">
        <f>H43</f>
        <v>830</v>
      </c>
    </row>
    <row r="42" spans="1:8" s="2" customFormat="1" ht="192.2" customHeight="1" x14ac:dyDescent="0.25">
      <c r="A42" s="57" t="s">
        <v>24</v>
      </c>
      <c r="B42" s="51" t="s">
        <v>25</v>
      </c>
      <c r="C42" s="51" t="s">
        <v>6</v>
      </c>
      <c r="D42" s="58">
        <v>1335.1</v>
      </c>
      <c r="E42" s="58">
        <v>1377.9</v>
      </c>
      <c r="F42" s="58">
        <v>1377.9</v>
      </c>
      <c r="G42" s="58">
        <v>1377.9</v>
      </c>
      <c r="H42" s="58">
        <v>1377.9</v>
      </c>
    </row>
    <row r="43" spans="1:8" s="2" customFormat="1" ht="130.9" customHeight="1" x14ac:dyDescent="0.25">
      <c r="A43" s="57" t="s">
        <v>26</v>
      </c>
      <c r="B43" s="51" t="s">
        <v>27</v>
      </c>
      <c r="C43" s="51" t="s">
        <v>8</v>
      </c>
      <c r="D43" s="59">
        <v>801.6</v>
      </c>
      <c r="E43" s="59">
        <v>802</v>
      </c>
      <c r="F43" s="59">
        <v>810</v>
      </c>
      <c r="G43" s="59">
        <v>820</v>
      </c>
      <c r="H43" s="59">
        <v>830</v>
      </c>
    </row>
    <row r="44" spans="1:8" s="2" customFormat="1" ht="167.65" customHeight="1" x14ac:dyDescent="0.25">
      <c r="A44" s="57" t="s">
        <v>28</v>
      </c>
      <c r="B44" s="51" t="s">
        <v>29</v>
      </c>
      <c r="C44" s="51" t="s">
        <v>6</v>
      </c>
      <c r="D44" s="60">
        <v>0</v>
      </c>
      <c r="E44" s="60">
        <v>0</v>
      </c>
      <c r="F44" s="56">
        <v>0</v>
      </c>
      <c r="G44" s="56">
        <v>0</v>
      </c>
      <c r="H44" s="56">
        <v>0</v>
      </c>
    </row>
    <row r="45" spans="1:8" s="2" customFormat="1" ht="80.650000000000006" customHeight="1" x14ac:dyDescent="0.25">
      <c r="A45" s="57" t="s">
        <v>30</v>
      </c>
      <c r="B45" s="51" t="s">
        <v>31</v>
      </c>
      <c r="C45" s="51" t="s">
        <v>32</v>
      </c>
      <c r="D45" s="60">
        <f>D46+D49</f>
        <v>199343.7</v>
      </c>
      <c r="E45" s="60">
        <f>E46+E49</f>
        <v>199450</v>
      </c>
      <c r="F45" s="60">
        <f>F46+F49</f>
        <v>199450</v>
      </c>
      <c r="G45" s="60">
        <f>G46+G49</f>
        <v>199450</v>
      </c>
      <c r="H45" s="60">
        <f>H46+H49</f>
        <v>199450</v>
      </c>
    </row>
    <row r="46" spans="1:8" s="2" customFormat="1" ht="66.75" customHeight="1" x14ac:dyDescent="0.25">
      <c r="A46" s="57" t="s">
        <v>33</v>
      </c>
      <c r="B46" s="51" t="s">
        <v>34</v>
      </c>
      <c r="C46" s="51" t="s">
        <v>32</v>
      </c>
      <c r="D46" s="60">
        <f>D48</f>
        <v>79343.7</v>
      </c>
      <c r="E46" s="60">
        <f>E48</f>
        <v>79450</v>
      </c>
      <c r="F46" s="60">
        <f>F48</f>
        <v>79450</v>
      </c>
      <c r="G46" s="60">
        <f>G48</f>
        <v>79450</v>
      </c>
      <c r="H46" s="60">
        <f>H48</f>
        <v>79450</v>
      </c>
    </row>
    <row r="47" spans="1:8" s="2" customFormat="1" ht="49.5" customHeight="1" x14ac:dyDescent="0.25">
      <c r="A47" s="57" t="s">
        <v>35</v>
      </c>
      <c r="B47" s="51" t="s">
        <v>36</v>
      </c>
      <c r="C47" s="51" t="s">
        <v>37</v>
      </c>
      <c r="D47" s="60" t="s">
        <v>38</v>
      </c>
      <c r="E47" s="60"/>
      <c r="F47" s="60"/>
      <c r="G47" s="60"/>
      <c r="H47" s="60"/>
    </row>
    <row r="48" spans="1:8" s="2" customFormat="1" ht="49.15" customHeight="1" x14ac:dyDescent="0.25">
      <c r="A48" s="57" t="s">
        <v>39</v>
      </c>
      <c r="B48" s="51" t="s">
        <v>40</v>
      </c>
      <c r="C48" s="51" t="s">
        <v>32</v>
      </c>
      <c r="D48" s="59">
        <v>79343.7</v>
      </c>
      <c r="E48" s="59">
        <v>79450</v>
      </c>
      <c r="F48" s="59">
        <v>79450</v>
      </c>
      <c r="G48" s="59">
        <v>79450</v>
      </c>
      <c r="H48" s="59">
        <v>79450</v>
      </c>
    </row>
    <row r="49" spans="1:8" s="2" customFormat="1" ht="193.35" customHeight="1" x14ac:dyDescent="0.25">
      <c r="A49" s="57" t="s">
        <v>41</v>
      </c>
      <c r="B49" s="51" t="s">
        <v>42</v>
      </c>
      <c r="C49" s="51" t="s">
        <v>23</v>
      </c>
      <c r="D49" s="60">
        <v>120000</v>
      </c>
      <c r="E49" s="60">
        <v>120000</v>
      </c>
      <c r="F49" s="60">
        <v>120000</v>
      </c>
      <c r="G49" s="60">
        <v>120000</v>
      </c>
      <c r="H49" s="60">
        <v>120000</v>
      </c>
    </row>
    <row r="50" spans="1:8" s="2" customFormat="1" ht="101.25" customHeight="1" x14ac:dyDescent="0.25">
      <c r="A50" s="57" t="s">
        <v>43</v>
      </c>
      <c r="B50" s="51" t="s">
        <v>44</v>
      </c>
      <c r="C50" s="51" t="s">
        <v>37</v>
      </c>
      <c r="D50" s="60" t="s">
        <v>38</v>
      </c>
      <c r="E50" s="60"/>
      <c r="F50" s="60" t="s">
        <v>38</v>
      </c>
      <c r="G50" s="60" t="s">
        <v>38</v>
      </c>
      <c r="H50" s="60" t="s">
        <v>38</v>
      </c>
    </row>
    <row r="51" spans="1:8" s="2" customFormat="1" ht="23.25" x14ac:dyDescent="0.25">
      <c r="A51" s="210" t="s">
        <v>45</v>
      </c>
      <c r="B51" s="211" t="s">
        <v>46</v>
      </c>
      <c r="C51" s="61" t="s">
        <v>5</v>
      </c>
      <c r="D51" s="101">
        <f>SUM(D52:D55)</f>
        <v>272193.89</v>
      </c>
      <c r="E51" s="62">
        <f t="shared" ref="E51:H51" si="0">SUM(E52:E55)</f>
        <v>30439.5</v>
      </c>
      <c r="F51" s="62">
        <f t="shared" si="0"/>
        <v>30439.5</v>
      </c>
      <c r="G51" s="62">
        <f t="shared" si="0"/>
        <v>1741471.8</v>
      </c>
      <c r="H51" s="62">
        <f t="shared" si="0"/>
        <v>30439.5</v>
      </c>
    </row>
    <row r="52" spans="1:8" s="2" customFormat="1" ht="23.25" x14ac:dyDescent="0.25">
      <c r="A52" s="210"/>
      <c r="B52" s="211"/>
      <c r="C52" s="61" t="s">
        <v>6</v>
      </c>
      <c r="D52" s="101">
        <f>SUM(D57,D59)</f>
        <v>224575.5</v>
      </c>
      <c r="E52" s="62">
        <f t="shared" ref="E52:H52" si="1">SUM(E57,E59)</f>
        <v>30439.5</v>
      </c>
      <c r="F52" s="62">
        <f t="shared" si="1"/>
        <v>30439.5</v>
      </c>
      <c r="G52" s="62">
        <f t="shared" si="1"/>
        <v>1741471.8</v>
      </c>
      <c r="H52" s="62">
        <f t="shared" si="1"/>
        <v>30439.5</v>
      </c>
    </row>
    <row r="53" spans="1:8" s="2" customFormat="1" ht="23.25" x14ac:dyDescent="0.25">
      <c r="A53" s="210"/>
      <c r="B53" s="211"/>
      <c r="C53" s="61" t="s">
        <v>7</v>
      </c>
      <c r="D53" s="101">
        <f>D58</f>
        <v>78.39</v>
      </c>
      <c r="E53" s="62">
        <f t="shared" ref="E53:H53" si="2">E58</f>
        <v>0</v>
      </c>
      <c r="F53" s="62">
        <f t="shared" si="2"/>
        <v>0</v>
      </c>
      <c r="G53" s="62">
        <f t="shared" si="2"/>
        <v>0</v>
      </c>
      <c r="H53" s="62">
        <f t="shared" si="2"/>
        <v>0</v>
      </c>
    </row>
    <row r="54" spans="1:8" s="2" customFormat="1" ht="69.75" x14ac:dyDescent="0.25">
      <c r="A54" s="210"/>
      <c r="B54" s="211"/>
      <c r="C54" s="61" t="s">
        <v>119</v>
      </c>
      <c r="D54" s="101">
        <f>D61</f>
        <v>0</v>
      </c>
      <c r="E54" s="62">
        <f t="shared" ref="E54:H54" si="3">E61</f>
        <v>0</v>
      </c>
      <c r="F54" s="62">
        <f t="shared" si="3"/>
        <v>0</v>
      </c>
      <c r="G54" s="62">
        <f t="shared" si="3"/>
        <v>0</v>
      </c>
      <c r="H54" s="62">
        <f t="shared" si="3"/>
        <v>0</v>
      </c>
    </row>
    <row r="55" spans="1:8" s="2" customFormat="1" ht="46.5" x14ac:dyDescent="0.25">
      <c r="A55" s="210"/>
      <c r="B55" s="211"/>
      <c r="C55" s="61" t="s">
        <v>8</v>
      </c>
      <c r="D55" s="101">
        <f>D60</f>
        <v>47540</v>
      </c>
      <c r="E55" s="62">
        <f t="shared" ref="E55:H55" si="4">E60</f>
        <v>0</v>
      </c>
      <c r="F55" s="62">
        <f t="shared" si="4"/>
        <v>0</v>
      </c>
      <c r="G55" s="62">
        <f t="shared" si="4"/>
        <v>0</v>
      </c>
      <c r="H55" s="62">
        <f t="shared" si="4"/>
        <v>0</v>
      </c>
    </row>
    <row r="56" spans="1:8" s="2" customFormat="1" ht="23.25" x14ac:dyDescent="0.25">
      <c r="A56" s="204" t="s">
        <v>47</v>
      </c>
      <c r="B56" s="201" t="s">
        <v>72</v>
      </c>
      <c r="C56" s="63" t="s">
        <v>5</v>
      </c>
      <c r="D56" s="100">
        <f>SUM(D57:D58)</f>
        <v>188061.69</v>
      </c>
      <c r="E56" s="64">
        <f t="shared" ref="E56:H56" si="5">SUM(E57:E58)</f>
        <v>0</v>
      </c>
      <c r="F56" s="64">
        <f t="shared" si="5"/>
        <v>0</v>
      </c>
      <c r="G56" s="64">
        <f t="shared" si="5"/>
        <v>1711032.3</v>
      </c>
      <c r="H56" s="62">
        <f t="shared" si="5"/>
        <v>0</v>
      </c>
    </row>
    <row r="57" spans="1:8" s="2" customFormat="1" ht="23.25" customHeight="1" x14ac:dyDescent="0.25">
      <c r="A57" s="205"/>
      <c r="B57" s="202"/>
      <c r="C57" s="63" t="s">
        <v>6</v>
      </c>
      <c r="D57" s="100">
        <v>187983.3</v>
      </c>
      <c r="E57" s="64">
        <v>0</v>
      </c>
      <c r="F57" s="64">
        <v>0</v>
      </c>
      <c r="G57" s="64">
        <v>1711032.3</v>
      </c>
      <c r="H57" s="62">
        <v>0</v>
      </c>
    </row>
    <row r="58" spans="1:8" s="2" customFormat="1" ht="23.25" customHeight="1" x14ac:dyDescent="0.25">
      <c r="A58" s="206"/>
      <c r="B58" s="203"/>
      <c r="C58" s="63" t="s">
        <v>7</v>
      </c>
      <c r="D58" s="100">
        <v>78.39</v>
      </c>
      <c r="E58" s="64">
        <v>0</v>
      </c>
      <c r="F58" s="64">
        <v>0</v>
      </c>
      <c r="G58" s="64">
        <v>0</v>
      </c>
      <c r="H58" s="62">
        <v>0</v>
      </c>
    </row>
    <row r="59" spans="1:8" s="2" customFormat="1" ht="116.25" x14ac:dyDescent="0.25">
      <c r="A59" s="65" t="s">
        <v>48</v>
      </c>
      <c r="B59" s="66" t="s">
        <v>73</v>
      </c>
      <c r="C59" s="63" t="s">
        <v>6</v>
      </c>
      <c r="D59" s="99">
        <v>36592.199999999997</v>
      </c>
      <c r="E59" s="67">
        <v>30439.5</v>
      </c>
      <c r="F59" s="67">
        <v>30439.5</v>
      </c>
      <c r="G59" s="67">
        <v>30439.5</v>
      </c>
      <c r="H59" s="67">
        <v>30439.5</v>
      </c>
    </row>
    <row r="60" spans="1:8" s="2" customFormat="1" ht="69.75" x14ac:dyDescent="0.25">
      <c r="A60" s="65" t="s">
        <v>50</v>
      </c>
      <c r="B60" s="66" t="s">
        <v>49</v>
      </c>
      <c r="C60" s="63" t="s">
        <v>8</v>
      </c>
      <c r="D60" s="99">
        <v>47540</v>
      </c>
      <c r="E60" s="67">
        <v>0</v>
      </c>
      <c r="F60" s="67">
        <v>0</v>
      </c>
      <c r="G60" s="67">
        <v>0</v>
      </c>
      <c r="H60" s="62">
        <v>0</v>
      </c>
    </row>
    <row r="61" spans="1:8" s="2" customFormat="1" ht="69.75" x14ac:dyDescent="0.25">
      <c r="A61" s="65" t="s">
        <v>51</v>
      </c>
      <c r="B61" s="63" t="s">
        <v>95</v>
      </c>
      <c r="C61" s="61" t="s">
        <v>120</v>
      </c>
      <c r="D61" s="100">
        <v>0</v>
      </c>
      <c r="E61" s="64">
        <v>0</v>
      </c>
      <c r="F61" s="64">
        <v>0</v>
      </c>
      <c r="G61" s="64">
        <v>0</v>
      </c>
      <c r="H61" s="64">
        <v>0</v>
      </c>
    </row>
    <row r="62" spans="1:8" s="50" customFormat="1" ht="72.2" customHeight="1" x14ac:dyDescent="0.25">
      <c r="A62" s="80">
        <v>4</v>
      </c>
      <c r="B62" s="85" t="s">
        <v>52</v>
      </c>
      <c r="C62" s="68" t="s">
        <v>6</v>
      </c>
      <c r="D62" s="80">
        <v>194079.2</v>
      </c>
      <c r="E62" s="80">
        <f>E63+E65+E64</f>
        <v>45012.5</v>
      </c>
      <c r="F62" s="80">
        <f>F63+F65+F64</f>
        <v>34606.5</v>
      </c>
      <c r="G62" s="80">
        <f>G63+G65+G64</f>
        <v>34606.5</v>
      </c>
      <c r="H62" s="80">
        <f>H63+H65+H64</f>
        <v>34606.5</v>
      </c>
    </row>
    <row r="63" spans="1:8" s="50" customFormat="1" ht="68.25" customHeight="1" x14ac:dyDescent="0.25">
      <c r="A63" s="80" t="s">
        <v>53</v>
      </c>
      <c r="B63" s="85" t="s">
        <v>54</v>
      </c>
      <c r="C63" s="85" t="s">
        <v>6</v>
      </c>
      <c r="D63" s="86">
        <v>42603.9</v>
      </c>
      <c r="E63" s="86">
        <v>33806.5</v>
      </c>
      <c r="F63" s="86">
        <v>33806.5</v>
      </c>
      <c r="G63" s="86">
        <v>33806.5</v>
      </c>
      <c r="H63" s="87">
        <v>33806.5</v>
      </c>
    </row>
    <row r="64" spans="1:8" s="50" customFormat="1" ht="100.5" customHeight="1" x14ac:dyDescent="0.25">
      <c r="A64" s="80" t="s">
        <v>55</v>
      </c>
      <c r="B64" s="85" t="s">
        <v>56</v>
      </c>
      <c r="C64" s="85" t="s">
        <v>6</v>
      </c>
      <c r="D64" s="86">
        <v>16934.599999999999</v>
      </c>
      <c r="E64" s="86">
        <v>11206</v>
      </c>
      <c r="F64" s="86">
        <v>800</v>
      </c>
      <c r="G64" s="86">
        <v>800</v>
      </c>
      <c r="H64" s="87">
        <v>800</v>
      </c>
    </row>
    <row r="65" spans="1:8" s="50" customFormat="1" ht="48.75" customHeight="1" x14ac:dyDescent="0.25">
      <c r="A65" s="80" t="s">
        <v>57</v>
      </c>
      <c r="B65" s="85" t="s">
        <v>121</v>
      </c>
      <c r="C65" s="85" t="s">
        <v>6</v>
      </c>
      <c r="D65" s="86">
        <v>135172.4</v>
      </c>
      <c r="E65" s="86"/>
      <c r="F65" s="86"/>
      <c r="G65" s="86"/>
      <c r="H65" s="86"/>
    </row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selectLockedCells="1" selectUnlockedCells="1"/>
  <autoFilter ref="A2:I65"/>
  <mergeCells count="21">
    <mergeCell ref="A1:A2"/>
    <mergeCell ref="B1:B2"/>
    <mergeCell ref="C1:C2"/>
    <mergeCell ref="A3:A8"/>
    <mergeCell ref="B3:B8"/>
    <mergeCell ref="A9:A12"/>
    <mergeCell ref="B9:B12"/>
    <mergeCell ref="A31:A34"/>
    <mergeCell ref="B31:B34"/>
    <mergeCell ref="A24:A27"/>
    <mergeCell ref="B24:B27"/>
    <mergeCell ref="A28:A30"/>
    <mergeCell ref="B28:B30"/>
    <mergeCell ref="B56:B58"/>
    <mergeCell ref="A56:A58"/>
    <mergeCell ref="A36:A38"/>
    <mergeCell ref="B36:B38"/>
    <mergeCell ref="A39:A41"/>
    <mergeCell ref="B39:B41"/>
    <mergeCell ref="A51:A55"/>
    <mergeCell ref="B51:B55"/>
  </mergeCells>
  <pageMargins left="0.25" right="0.25" top="0.75" bottom="0.75" header="0.3" footer="0.3"/>
  <pageSetup paperSize="9" scale="42" firstPageNumber="0" fitToHeight="0" orientation="portrait" r:id="rId1"/>
  <headerFooter alignWithMargins="0">
    <oddHeader>&amp;C&amp;"Times New Roman,Обычный"&amp;12&amp;A</oddHeader>
    <oddFooter>&amp;C&amp;"Times New Roman,Обычный"&amp;12Страница &amp;P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view="pageBreakPreview" zoomScale="40" zoomScaleNormal="55" zoomScaleSheetLayoutView="40" zoomScalePageLayoutView="40" workbookViewId="0">
      <selection activeCell="F130" sqref="F130"/>
    </sheetView>
  </sheetViews>
  <sheetFormatPr defaultColWidth="9" defaultRowHeight="15.75" customHeight="1" x14ac:dyDescent="0.25"/>
  <cols>
    <col min="1" max="1" width="9.140625" style="11" customWidth="1"/>
    <col min="2" max="2" width="76" customWidth="1"/>
    <col min="3" max="3" width="51.140625" style="2" customWidth="1"/>
    <col min="4" max="4" width="28.42578125" style="2" customWidth="1"/>
    <col min="5" max="5" width="28.85546875" customWidth="1"/>
    <col min="6" max="7" width="23.42578125" bestFit="1" customWidth="1"/>
    <col min="8" max="8" width="29.5703125" customWidth="1"/>
    <col min="9" max="9" width="25.85546875" style="142" bestFit="1" customWidth="1"/>
    <col min="10" max="10" width="23.28515625" style="131" bestFit="1" customWidth="1"/>
    <col min="14" max="14" width="11" bestFit="1" customWidth="1"/>
  </cols>
  <sheetData>
    <row r="1" spans="1:11" ht="43.15" customHeight="1" x14ac:dyDescent="0.4">
      <c r="A1" s="18"/>
      <c r="B1" s="19"/>
      <c r="C1" s="30"/>
      <c r="D1" s="31"/>
      <c r="E1" s="12"/>
      <c r="F1" s="32"/>
      <c r="G1" s="33"/>
      <c r="H1" s="225" t="s">
        <v>130</v>
      </c>
      <c r="I1" s="225"/>
      <c r="J1" s="225"/>
      <c r="K1" s="225"/>
    </row>
    <row r="2" spans="1:11" ht="39" customHeight="1" x14ac:dyDescent="0.4">
      <c r="A2" s="18"/>
      <c r="B2" s="19"/>
      <c r="C2" s="30"/>
      <c r="D2" s="31"/>
      <c r="E2" s="12"/>
      <c r="F2" s="32"/>
      <c r="G2" s="33"/>
      <c r="H2" s="225" t="s">
        <v>111</v>
      </c>
      <c r="I2" s="225"/>
      <c r="J2" s="225"/>
      <c r="K2" s="225"/>
    </row>
    <row r="3" spans="1:11" ht="30.6" customHeight="1" x14ac:dyDescent="0.4">
      <c r="A3" s="18"/>
      <c r="B3" s="19"/>
      <c r="C3" s="30"/>
      <c r="D3" s="34"/>
      <c r="E3" s="20"/>
      <c r="F3" s="20"/>
      <c r="G3" s="21"/>
      <c r="H3" s="226" t="s">
        <v>110</v>
      </c>
      <c r="I3" s="226"/>
      <c r="J3" s="226"/>
      <c r="K3" s="226"/>
    </row>
    <row r="4" spans="1:11" ht="30.6" customHeight="1" x14ac:dyDescent="0.4">
      <c r="A4" s="241" t="s">
        <v>136</v>
      </c>
      <c r="B4" s="242"/>
      <c r="C4" s="242"/>
      <c r="D4" s="242"/>
      <c r="E4" s="242"/>
      <c r="F4" s="242"/>
      <c r="G4" s="242"/>
      <c r="H4" s="242"/>
      <c r="I4" s="242"/>
      <c r="J4" s="125"/>
      <c r="K4" s="12"/>
    </row>
    <row r="5" spans="1:11" ht="30" x14ac:dyDescent="0.4">
      <c r="A5" s="227" t="s">
        <v>118</v>
      </c>
      <c r="B5" s="227"/>
      <c r="C5" s="228"/>
      <c r="D5" s="227"/>
      <c r="E5" s="227"/>
      <c r="F5" s="227"/>
      <c r="G5" s="227"/>
      <c r="H5" s="227"/>
      <c r="I5" s="227"/>
      <c r="J5" s="126"/>
      <c r="K5" s="15"/>
    </row>
    <row r="6" spans="1:11" ht="26.25" x14ac:dyDescent="0.4">
      <c r="A6" s="112"/>
      <c r="B6" s="35"/>
      <c r="C6" s="36"/>
      <c r="D6" s="36"/>
      <c r="E6" s="35"/>
      <c r="F6" s="35"/>
      <c r="G6" s="35"/>
      <c r="H6" s="35"/>
      <c r="I6" s="35"/>
      <c r="J6" s="126"/>
      <c r="K6" s="15"/>
    </row>
    <row r="7" spans="1:11" ht="26.25" x14ac:dyDescent="0.4">
      <c r="A7" s="229" t="s">
        <v>58</v>
      </c>
      <c r="B7" s="232" t="s">
        <v>97</v>
      </c>
      <c r="C7" s="235" t="s">
        <v>96</v>
      </c>
      <c r="D7" s="238" t="s">
        <v>59</v>
      </c>
      <c r="E7" s="239"/>
      <c r="F7" s="239"/>
      <c r="G7" s="239"/>
      <c r="H7" s="239"/>
      <c r="I7" s="240"/>
      <c r="J7" s="126"/>
      <c r="K7" s="15"/>
    </row>
    <row r="8" spans="1:11" ht="26.25" x14ac:dyDescent="0.4">
      <c r="A8" s="230"/>
      <c r="B8" s="233"/>
      <c r="C8" s="236"/>
      <c r="D8" s="13">
        <v>2020</v>
      </c>
      <c r="E8" s="14">
        <v>2021</v>
      </c>
      <c r="F8" s="14">
        <v>2022</v>
      </c>
      <c r="G8" s="14">
        <v>2023</v>
      </c>
      <c r="H8" s="14">
        <v>2024</v>
      </c>
      <c r="I8" s="132" t="s">
        <v>60</v>
      </c>
      <c r="J8" s="126"/>
      <c r="K8" s="15"/>
    </row>
    <row r="9" spans="1:11" ht="26.25" x14ac:dyDescent="0.4">
      <c r="A9" s="231"/>
      <c r="B9" s="234"/>
      <c r="C9" s="237"/>
      <c r="D9" s="147" t="s">
        <v>61</v>
      </c>
      <c r="E9" s="148" t="s">
        <v>61</v>
      </c>
      <c r="F9" s="148" t="s">
        <v>61</v>
      </c>
      <c r="G9" s="148" t="s">
        <v>61</v>
      </c>
      <c r="H9" s="148" t="s">
        <v>61</v>
      </c>
      <c r="I9" s="149"/>
      <c r="J9" s="126"/>
      <c r="K9" s="15"/>
    </row>
    <row r="10" spans="1:11" ht="26.25" x14ac:dyDescent="0.4">
      <c r="A10" s="250"/>
      <c r="B10" s="223" t="s">
        <v>98</v>
      </c>
      <c r="C10" s="113" t="s">
        <v>5</v>
      </c>
      <c r="D10" s="26">
        <f>D15+D22+D24+D11+D21+D23</f>
        <v>2874819.76</v>
      </c>
      <c r="E10" s="26">
        <f>E15+E22+E24+E11+E21</f>
        <v>2742814.7799999993</v>
      </c>
      <c r="F10" s="26">
        <f>F15+F22+F24+F11+F21</f>
        <v>2787402.48</v>
      </c>
      <c r="G10" s="26">
        <f>G15+G22+G24+G11+G21</f>
        <v>4571363.38</v>
      </c>
      <c r="H10" s="26">
        <f>H15+H22+H24+H11+H21</f>
        <v>2681568.6800000002</v>
      </c>
      <c r="I10" s="133">
        <f>SUM(D10:H10)</f>
        <v>15657969.079999998</v>
      </c>
      <c r="J10" s="127">
        <f>I11+I15+I21+I22+I23+I24</f>
        <v>15657969.08</v>
      </c>
      <c r="K10" s="15"/>
    </row>
    <row r="11" spans="1:11" ht="26.25" x14ac:dyDescent="0.4">
      <c r="A11" s="251"/>
      <c r="B11" s="224"/>
      <c r="C11" s="113" t="s">
        <v>62</v>
      </c>
      <c r="D11" s="26">
        <f>D13+D14</f>
        <v>0</v>
      </c>
      <c r="E11" s="26">
        <f>E13+E14</f>
        <v>370293.3</v>
      </c>
      <c r="F11" s="26">
        <f>F13+F14</f>
        <v>366012.1</v>
      </c>
      <c r="G11" s="26">
        <f>G13+G14</f>
        <v>425852.7</v>
      </c>
      <c r="H11" s="26">
        <f>H13+H14</f>
        <v>273671.59999999998</v>
      </c>
      <c r="I11" s="122">
        <f>SUM(D11:H11)</f>
        <v>1435829.6999999997</v>
      </c>
      <c r="J11" s="126"/>
      <c r="K11" s="15"/>
    </row>
    <row r="12" spans="1:11" ht="26.25" x14ac:dyDescent="0.4">
      <c r="A12" s="251"/>
      <c r="B12" s="224"/>
      <c r="C12" s="113" t="s">
        <v>63</v>
      </c>
      <c r="D12" s="26"/>
      <c r="E12" s="26"/>
      <c r="F12" s="26"/>
      <c r="G12" s="26"/>
      <c r="H12" s="26"/>
      <c r="I12" s="122"/>
      <c r="J12" s="126"/>
      <c r="K12" s="15"/>
    </row>
    <row r="13" spans="1:11" ht="81.75" customHeight="1" x14ac:dyDescent="0.4">
      <c r="A13" s="251"/>
      <c r="B13" s="224"/>
      <c r="C13" s="113" t="s">
        <v>64</v>
      </c>
      <c r="D13" s="26"/>
      <c r="E13" s="26">
        <f>E33</f>
        <v>370293.3</v>
      </c>
      <c r="F13" s="26">
        <f>F33</f>
        <v>366012.1</v>
      </c>
      <c r="G13" s="26">
        <f>G33</f>
        <v>425852.7</v>
      </c>
      <c r="H13" s="26">
        <f>H33</f>
        <v>273671.59999999998</v>
      </c>
      <c r="I13" s="122">
        <f>SUM(D13:H13)</f>
        <v>1435829.6999999997</v>
      </c>
      <c r="J13" s="126"/>
      <c r="K13" s="15"/>
    </row>
    <row r="14" spans="1:11" ht="55.5" customHeight="1" x14ac:dyDescent="0.4">
      <c r="A14" s="251"/>
      <c r="B14" s="224"/>
      <c r="C14" s="113" t="s">
        <v>65</v>
      </c>
      <c r="D14" s="26">
        <f t="shared" ref="D14:H14" si="0">D34</f>
        <v>0</v>
      </c>
      <c r="E14" s="26">
        <f t="shared" si="0"/>
        <v>0</v>
      </c>
      <c r="F14" s="26">
        <f t="shared" si="0"/>
        <v>0</v>
      </c>
      <c r="G14" s="26">
        <f t="shared" si="0"/>
        <v>0</v>
      </c>
      <c r="H14" s="26">
        <f t="shared" si="0"/>
        <v>0</v>
      </c>
      <c r="I14" s="122">
        <f>SUM(D14:H14)</f>
        <v>0</v>
      </c>
      <c r="J14" s="126"/>
      <c r="K14" s="15"/>
    </row>
    <row r="15" spans="1:11" ht="26.25" x14ac:dyDescent="0.4">
      <c r="A15" s="251"/>
      <c r="B15" s="224"/>
      <c r="C15" s="113" t="s">
        <v>66</v>
      </c>
      <c r="D15" s="26">
        <f>D17+D18+D19+D20</f>
        <v>1736131.5999999999</v>
      </c>
      <c r="E15" s="26">
        <f>E17+E18+E19+E20</f>
        <v>1222397.9999999998</v>
      </c>
      <c r="F15" s="26">
        <f>F17+F18+F19+F20</f>
        <v>1339682.6000000001</v>
      </c>
      <c r="G15" s="26">
        <f>G17+G18+G19+G20</f>
        <v>3051319.3</v>
      </c>
      <c r="H15" s="26">
        <f>H17+H18+H19+H20</f>
        <v>1338751.8999999999</v>
      </c>
      <c r="I15" s="122">
        <f>SUM(D15:H15)</f>
        <v>8688283.3999999985</v>
      </c>
      <c r="J15" s="126"/>
      <c r="K15" s="15"/>
    </row>
    <row r="16" spans="1:11" ht="26.25" x14ac:dyDescent="0.4">
      <c r="A16" s="251"/>
      <c r="B16" s="224"/>
      <c r="C16" s="113" t="s">
        <v>63</v>
      </c>
      <c r="D16" s="26"/>
      <c r="E16" s="26"/>
      <c r="F16" s="26"/>
      <c r="G16" s="26"/>
      <c r="H16" s="26"/>
      <c r="I16" s="122"/>
      <c r="J16" s="126"/>
      <c r="K16" s="15"/>
    </row>
    <row r="17" spans="1:11" ht="84" customHeight="1" x14ac:dyDescent="0.4">
      <c r="A17" s="251"/>
      <c r="B17" s="224"/>
      <c r="C17" s="113" t="s">
        <v>64</v>
      </c>
      <c r="D17" s="26">
        <f>D37+D95+D109+D28</f>
        <v>1624628.5</v>
      </c>
      <c r="E17" s="26">
        <f>E37+E95+E109+E28</f>
        <v>1130326.8999999999</v>
      </c>
      <c r="F17" s="26">
        <f>F37+F95+F109+F28</f>
        <v>1247583.6000000001</v>
      </c>
      <c r="G17" s="26">
        <f>G37+G95+G109+G28</f>
        <v>2959220.3</v>
      </c>
      <c r="H17" s="26">
        <f>H37+H95+H109+H28</f>
        <v>1246652.8999999999</v>
      </c>
      <c r="I17" s="122">
        <f t="shared" ref="I17:I22" si="1">SUM(D17:H17)</f>
        <v>8208412.1999999993</v>
      </c>
      <c r="J17" s="126"/>
      <c r="K17" s="15"/>
    </row>
    <row r="18" spans="1:11" ht="58.5" customHeight="1" x14ac:dyDescent="0.4">
      <c r="A18" s="251"/>
      <c r="B18" s="224"/>
      <c r="C18" s="113" t="s">
        <v>67</v>
      </c>
      <c r="D18" s="26">
        <f t="shared" ref="D18:H20" si="2">D38</f>
        <v>65179.7</v>
      </c>
      <c r="E18" s="26">
        <f t="shared" si="2"/>
        <v>63047.7</v>
      </c>
      <c r="F18" s="26">
        <f t="shared" si="2"/>
        <v>63075.6</v>
      </c>
      <c r="G18" s="26">
        <f t="shared" si="2"/>
        <v>63075.6</v>
      </c>
      <c r="H18" s="26">
        <f t="shared" si="2"/>
        <v>63075.6</v>
      </c>
      <c r="I18" s="122">
        <f t="shared" si="1"/>
        <v>317454.2</v>
      </c>
      <c r="J18" s="126"/>
      <c r="K18" s="15"/>
    </row>
    <row r="19" spans="1:11" ht="54" customHeight="1" x14ac:dyDescent="0.4">
      <c r="A19" s="251"/>
      <c r="B19" s="224"/>
      <c r="C19" s="113" t="s">
        <v>68</v>
      </c>
      <c r="D19" s="26">
        <f t="shared" si="2"/>
        <v>29023.4</v>
      </c>
      <c r="E19" s="26">
        <f t="shared" si="2"/>
        <v>29023.4</v>
      </c>
      <c r="F19" s="26">
        <f t="shared" si="2"/>
        <v>29023.4</v>
      </c>
      <c r="G19" s="26">
        <f t="shared" si="2"/>
        <v>29023.4</v>
      </c>
      <c r="H19" s="26">
        <f t="shared" si="2"/>
        <v>29023.4</v>
      </c>
      <c r="I19" s="122">
        <f t="shared" si="1"/>
        <v>145117</v>
      </c>
      <c r="J19" s="126"/>
      <c r="K19" s="15"/>
    </row>
    <row r="20" spans="1:11" ht="51.75" customHeight="1" x14ac:dyDescent="0.4">
      <c r="A20" s="251"/>
      <c r="B20" s="224"/>
      <c r="C20" s="113" t="s">
        <v>65</v>
      </c>
      <c r="D20" s="26">
        <f t="shared" si="2"/>
        <v>17300</v>
      </c>
      <c r="E20" s="26">
        <f>E40</f>
        <v>0</v>
      </c>
      <c r="F20" s="26">
        <f t="shared" si="2"/>
        <v>0</v>
      </c>
      <c r="G20" s="26"/>
      <c r="H20" s="26">
        <f t="shared" si="2"/>
        <v>0</v>
      </c>
      <c r="I20" s="122">
        <f t="shared" si="1"/>
        <v>17300</v>
      </c>
      <c r="J20" s="126"/>
      <c r="K20" s="15"/>
    </row>
    <row r="21" spans="1:11" s="50" customFormat="1" ht="57.75" hidden="1" customHeight="1" x14ac:dyDescent="0.4">
      <c r="A21" s="251"/>
      <c r="B21" s="224"/>
      <c r="C21" s="170" t="s">
        <v>99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f t="shared" si="1"/>
        <v>0</v>
      </c>
      <c r="J21" s="129"/>
      <c r="K21" s="49"/>
    </row>
    <row r="22" spans="1:11" ht="26.25" x14ac:dyDescent="0.4">
      <c r="A22" s="251"/>
      <c r="B22" s="224"/>
      <c r="C22" s="113" t="s">
        <v>7</v>
      </c>
      <c r="D22" s="26">
        <f>D41+D110</f>
        <v>28074.780000000002</v>
      </c>
      <c r="E22" s="26">
        <f>E41+E110</f>
        <v>32868.199999999997</v>
      </c>
      <c r="F22" s="26">
        <f>F41+F110</f>
        <v>26744.5</v>
      </c>
      <c r="G22" s="26">
        <f>G41+G110</f>
        <v>47518.1</v>
      </c>
      <c r="H22" s="26">
        <f>H41+H110</f>
        <v>22461.9</v>
      </c>
      <c r="I22" s="122">
        <f t="shared" si="1"/>
        <v>157667.47999999998</v>
      </c>
      <c r="J22" s="126"/>
      <c r="K22" s="15"/>
    </row>
    <row r="23" spans="1:11" ht="108.75" customHeight="1" x14ac:dyDescent="0.4">
      <c r="A23" s="251"/>
      <c r="B23" s="224"/>
      <c r="C23" s="113" t="s">
        <v>132</v>
      </c>
      <c r="D23" s="26" t="str">
        <f>D42</f>
        <v>3524,80</v>
      </c>
      <c r="E23" s="26">
        <f t="shared" ref="E23:I23" si="3">E42</f>
        <v>0</v>
      </c>
      <c r="F23" s="26">
        <f t="shared" si="3"/>
        <v>0</v>
      </c>
      <c r="G23" s="26">
        <f t="shared" si="3"/>
        <v>0</v>
      </c>
      <c r="H23" s="26">
        <f t="shared" si="3"/>
        <v>0</v>
      </c>
      <c r="I23" s="26">
        <f t="shared" si="3"/>
        <v>3524.8</v>
      </c>
      <c r="J23" s="126"/>
      <c r="K23" s="15"/>
    </row>
    <row r="24" spans="1:11" ht="29.25" customHeight="1" x14ac:dyDescent="0.4">
      <c r="A24" s="251"/>
      <c r="B24" s="224"/>
      <c r="C24" s="113" t="s">
        <v>128</v>
      </c>
      <c r="D24" s="26">
        <f>D96+D111+D43</f>
        <v>1107088.58</v>
      </c>
      <c r="E24" s="26">
        <f>E96+E111+E43</f>
        <v>1117255.28</v>
      </c>
      <c r="F24" s="26">
        <f>F96+F111+F43</f>
        <v>1054963.28</v>
      </c>
      <c r="G24" s="26">
        <f>G96+G111+G43</f>
        <v>1046673.28</v>
      </c>
      <c r="H24" s="26">
        <f>H96+H111+H43</f>
        <v>1046683.28</v>
      </c>
      <c r="I24" s="122">
        <f>SUM(D24:H24)</f>
        <v>5372663.7000000011</v>
      </c>
      <c r="J24" s="126"/>
      <c r="K24" s="15"/>
    </row>
    <row r="25" spans="1:11" ht="59.25" customHeight="1" x14ac:dyDescent="0.4">
      <c r="A25" s="252"/>
      <c r="B25" s="222"/>
      <c r="C25" s="123" t="s">
        <v>135</v>
      </c>
      <c r="D25" s="37">
        <v>515</v>
      </c>
      <c r="E25" s="37">
        <v>520</v>
      </c>
      <c r="F25" s="37">
        <v>520</v>
      </c>
      <c r="G25" s="37">
        <v>520</v>
      </c>
      <c r="H25" s="37">
        <v>520</v>
      </c>
      <c r="I25" s="37">
        <f t="shared" ref="I25" si="4">SUM(D25:H25)</f>
        <v>2595</v>
      </c>
      <c r="J25" s="126"/>
      <c r="K25" s="15"/>
    </row>
    <row r="26" spans="1:11" ht="26.25" customHeight="1" x14ac:dyDescent="0.4">
      <c r="A26" s="198" t="s">
        <v>113</v>
      </c>
      <c r="B26" s="253" t="s">
        <v>112</v>
      </c>
      <c r="C26" s="175" t="s">
        <v>5</v>
      </c>
      <c r="D26" s="37">
        <f t="shared" ref="D26:H27" si="5">D27</f>
        <v>194079.2</v>
      </c>
      <c r="E26" s="37">
        <f t="shared" si="5"/>
        <v>59190.5</v>
      </c>
      <c r="F26" s="37">
        <f t="shared" si="5"/>
        <v>59203</v>
      </c>
      <c r="G26" s="37">
        <f t="shared" si="5"/>
        <v>59203</v>
      </c>
      <c r="H26" s="37">
        <f t="shared" si="5"/>
        <v>59203</v>
      </c>
      <c r="I26" s="37">
        <f>SUM(D26:H26)</f>
        <v>430878.7</v>
      </c>
      <c r="J26" s="126"/>
      <c r="K26" s="15"/>
    </row>
    <row r="27" spans="1:11" ht="26.25" x14ac:dyDescent="0.4">
      <c r="A27" s="199"/>
      <c r="B27" s="254"/>
      <c r="C27" s="175" t="s">
        <v>66</v>
      </c>
      <c r="D27" s="187">
        <f t="shared" si="5"/>
        <v>194079.2</v>
      </c>
      <c r="E27" s="187">
        <f t="shared" si="5"/>
        <v>59190.5</v>
      </c>
      <c r="F27" s="187">
        <f t="shared" si="5"/>
        <v>59203</v>
      </c>
      <c r="G27" s="187">
        <f t="shared" si="5"/>
        <v>59203</v>
      </c>
      <c r="H27" s="187">
        <f t="shared" si="5"/>
        <v>59203</v>
      </c>
      <c r="I27" s="37">
        <f>SUM(D27:H27)</f>
        <v>430878.7</v>
      </c>
      <c r="J27" s="126"/>
      <c r="K27" s="15"/>
    </row>
    <row r="28" spans="1:11" ht="26.25" x14ac:dyDescent="0.4">
      <c r="A28" s="200"/>
      <c r="B28" s="255"/>
      <c r="C28" s="175" t="s">
        <v>63</v>
      </c>
      <c r="D28" s="187">
        <f>Детализация!D62</f>
        <v>194079.2</v>
      </c>
      <c r="E28" s="187">
        <v>59190.5</v>
      </c>
      <c r="F28" s="187">
        <v>59203</v>
      </c>
      <c r="G28" s="187">
        <v>59203</v>
      </c>
      <c r="H28" s="187">
        <v>59203</v>
      </c>
      <c r="I28" s="187">
        <v>430878.7</v>
      </c>
      <c r="J28" s="126"/>
      <c r="K28" s="15"/>
    </row>
    <row r="29" spans="1:11" ht="78" customHeight="1" x14ac:dyDescent="0.4">
      <c r="A29" s="200"/>
      <c r="B29" s="175"/>
      <c r="C29" s="175" t="s">
        <v>64</v>
      </c>
      <c r="D29" s="173"/>
      <c r="E29" s="173"/>
      <c r="F29" s="173"/>
      <c r="G29" s="173"/>
      <c r="H29" s="173"/>
      <c r="I29" s="173"/>
      <c r="J29" s="126"/>
      <c r="K29" s="15"/>
    </row>
    <row r="30" spans="1:11" ht="26.25" x14ac:dyDescent="0.4">
      <c r="A30" s="277">
        <v>2</v>
      </c>
      <c r="B30" s="281" t="s">
        <v>78</v>
      </c>
      <c r="C30" s="174" t="s">
        <v>5</v>
      </c>
      <c r="D30" s="186">
        <f t="shared" ref="D30:I30" si="6">D31+D35+D41+D43+D42</f>
        <v>2240758.2699999996</v>
      </c>
      <c r="E30" s="186">
        <f t="shared" si="6"/>
        <v>2451681.2800000003</v>
      </c>
      <c r="F30" s="186">
        <f t="shared" si="6"/>
        <v>2496248.58</v>
      </c>
      <c r="G30" s="186">
        <f t="shared" si="6"/>
        <v>2569167.1800000002</v>
      </c>
      <c r="H30" s="186">
        <f t="shared" si="6"/>
        <v>2390394.7800000003</v>
      </c>
      <c r="I30" s="186">
        <f t="shared" si="6"/>
        <v>12148250.09</v>
      </c>
      <c r="J30" s="127" t="e">
        <f>I31+I35+I41+#REF!+I43</f>
        <v>#REF!</v>
      </c>
      <c r="K30" s="15"/>
    </row>
    <row r="31" spans="1:11" ht="26.25" x14ac:dyDescent="0.4">
      <c r="A31" s="278"/>
      <c r="B31" s="282"/>
      <c r="C31" s="27" t="s">
        <v>62</v>
      </c>
      <c r="D31" s="22">
        <f>D80</f>
        <v>33692</v>
      </c>
      <c r="E31" s="22">
        <f>E80</f>
        <v>370293.3</v>
      </c>
      <c r="F31" s="22">
        <f>F80</f>
        <v>366012.1</v>
      </c>
      <c r="G31" s="22">
        <f>G80</f>
        <v>425852.7</v>
      </c>
      <c r="H31" s="22">
        <f>H80</f>
        <v>273671.59999999998</v>
      </c>
      <c r="I31" s="135">
        <f>SUM(D31:H31)</f>
        <v>1469521.6999999997</v>
      </c>
      <c r="J31" s="126"/>
      <c r="K31" s="15"/>
    </row>
    <row r="32" spans="1:11" ht="26.25" x14ac:dyDescent="0.4">
      <c r="A32" s="278"/>
      <c r="B32" s="282"/>
      <c r="C32" s="24" t="s">
        <v>63</v>
      </c>
      <c r="D32" s="22"/>
      <c r="E32" s="22"/>
      <c r="F32" s="22"/>
      <c r="G32" s="22"/>
      <c r="H32" s="22"/>
      <c r="I32" s="135"/>
      <c r="J32" s="126"/>
      <c r="K32" s="15"/>
    </row>
    <row r="33" spans="1:11" ht="80.25" customHeight="1" x14ac:dyDescent="0.4">
      <c r="A33" s="278"/>
      <c r="B33" s="282"/>
      <c r="C33" s="24" t="s">
        <v>64</v>
      </c>
      <c r="D33" s="155">
        <f>D82</f>
        <v>33692</v>
      </c>
      <c r="E33" s="155">
        <f>E82</f>
        <v>370293.3</v>
      </c>
      <c r="F33" s="155">
        <f>F82</f>
        <v>366012.1</v>
      </c>
      <c r="G33" s="155">
        <f>G82</f>
        <v>425852.7</v>
      </c>
      <c r="H33" s="155">
        <f>H82</f>
        <v>273671.59999999998</v>
      </c>
      <c r="I33" s="154">
        <f>SUM(D33:H33)</f>
        <v>1469521.6999999997</v>
      </c>
      <c r="J33" s="128"/>
      <c r="K33" s="15"/>
    </row>
    <row r="34" spans="1:11" ht="51" customHeight="1" x14ac:dyDescent="0.4">
      <c r="A34" s="278"/>
      <c r="B34" s="282"/>
      <c r="C34" s="157" t="s">
        <v>65</v>
      </c>
      <c r="D34" s="26">
        <f>D65</f>
        <v>0</v>
      </c>
      <c r="E34" s="26">
        <f>E65</f>
        <v>0</v>
      </c>
      <c r="F34" s="26">
        <f>F65</f>
        <v>0</v>
      </c>
      <c r="G34" s="26">
        <f>G65</f>
        <v>0</v>
      </c>
      <c r="H34" s="26">
        <f>H65</f>
        <v>0</v>
      </c>
      <c r="I34" s="156">
        <f>SUM(D34:H34)</f>
        <v>0</v>
      </c>
      <c r="J34" s="126"/>
      <c r="K34" s="15"/>
    </row>
    <row r="35" spans="1:11" ht="26.25" x14ac:dyDescent="0.4">
      <c r="A35" s="278"/>
      <c r="B35" s="282"/>
      <c r="C35" s="24" t="s">
        <v>6</v>
      </c>
      <c r="D35" s="103">
        <f>D37+D38+D39+D40</f>
        <v>1316141.7999999998</v>
      </c>
      <c r="E35" s="103">
        <f>E37+E38+E39+E40</f>
        <v>1131516.5</v>
      </c>
      <c r="F35" s="103">
        <f>F37+F38+F39+F40</f>
        <v>1248788.7000000002</v>
      </c>
      <c r="G35" s="103">
        <f>G37+G38+G39+G40</f>
        <v>1249393.1000000001</v>
      </c>
      <c r="H35" s="103">
        <f>H37+H38+H39+H40</f>
        <v>1247858</v>
      </c>
      <c r="I35" s="137">
        <f>SUM(D35:H35)</f>
        <v>6193698.0999999996</v>
      </c>
      <c r="J35" s="126"/>
      <c r="K35" s="15"/>
    </row>
    <row r="36" spans="1:11" ht="26.25" x14ac:dyDescent="0.4">
      <c r="A36" s="278"/>
      <c r="B36" s="282"/>
      <c r="C36" s="24" t="s">
        <v>63</v>
      </c>
      <c r="D36" s="22"/>
      <c r="E36" s="22"/>
      <c r="F36" s="22"/>
      <c r="G36" s="22"/>
      <c r="H36" s="22"/>
      <c r="I36" s="135"/>
      <c r="J36" s="126"/>
      <c r="K36" s="15"/>
    </row>
    <row r="37" spans="1:11" ht="78" customHeight="1" x14ac:dyDescent="0.4">
      <c r="A37" s="278"/>
      <c r="B37" s="282"/>
      <c r="C37" s="24" t="s">
        <v>64</v>
      </c>
      <c r="D37" s="22">
        <f>D55+D59+D73+D85+D91+D78</f>
        <v>1204638.7</v>
      </c>
      <c r="E37" s="22">
        <f>E55+E59+E73+E85+E91</f>
        <v>1039445.4</v>
      </c>
      <c r="F37" s="22">
        <f>F55+F59+F73+F85+F91</f>
        <v>1156689.7000000002</v>
      </c>
      <c r="G37" s="22">
        <f>G55+G59+G73+G85+G91</f>
        <v>1157294.1000000001</v>
      </c>
      <c r="H37" s="22">
        <f>H55+H59+H73+H85+H91</f>
        <v>1155759</v>
      </c>
      <c r="I37" s="138">
        <f t="shared" ref="I37:I45" si="7">SUM(D37:H37)</f>
        <v>5713826.9000000004</v>
      </c>
      <c r="J37" s="126"/>
      <c r="K37" s="15"/>
    </row>
    <row r="38" spans="1:11" ht="58.5" customHeight="1" x14ac:dyDescent="0.4">
      <c r="A38" s="278"/>
      <c r="B38" s="282"/>
      <c r="C38" s="24" t="s">
        <v>67</v>
      </c>
      <c r="D38" s="22">
        <f>D47</f>
        <v>65179.7</v>
      </c>
      <c r="E38" s="22">
        <f>E47</f>
        <v>63047.7</v>
      </c>
      <c r="F38" s="22">
        <f>F47</f>
        <v>63075.6</v>
      </c>
      <c r="G38" s="22">
        <f>G47</f>
        <v>63075.6</v>
      </c>
      <c r="H38" s="22">
        <f>H47</f>
        <v>63075.6</v>
      </c>
      <c r="I38" s="135">
        <f t="shared" si="7"/>
        <v>317454.2</v>
      </c>
      <c r="J38" s="126"/>
      <c r="K38" s="15"/>
    </row>
    <row r="39" spans="1:11" ht="55.5" customHeight="1" x14ac:dyDescent="0.4">
      <c r="A39" s="278"/>
      <c r="B39" s="282"/>
      <c r="C39" s="24" t="s">
        <v>68</v>
      </c>
      <c r="D39" s="22">
        <f>D51</f>
        <v>29023.4</v>
      </c>
      <c r="E39" s="22">
        <f>E51</f>
        <v>29023.4</v>
      </c>
      <c r="F39" s="22">
        <f>F51</f>
        <v>29023.4</v>
      </c>
      <c r="G39" s="22">
        <f>G51</f>
        <v>29023.4</v>
      </c>
      <c r="H39" s="22">
        <f>H51</f>
        <v>29023.4</v>
      </c>
      <c r="I39" s="135">
        <f t="shared" si="7"/>
        <v>145117</v>
      </c>
      <c r="J39" s="126"/>
      <c r="K39" s="15"/>
    </row>
    <row r="40" spans="1:11" ht="52.5" customHeight="1" x14ac:dyDescent="0.4">
      <c r="A40" s="278"/>
      <c r="B40" s="282"/>
      <c r="C40" s="24" t="s">
        <v>65</v>
      </c>
      <c r="D40" s="22">
        <f>D68</f>
        <v>17300</v>
      </c>
      <c r="E40" s="22">
        <f>E68</f>
        <v>0</v>
      </c>
      <c r="F40" s="22">
        <f>F68</f>
        <v>0</v>
      </c>
      <c r="G40" s="22">
        <f>G68</f>
        <v>0</v>
      </c>
      <c r="H40" s="22">
        <f>H68</f>
        <v>0</v>
      </c>
      <c r="I40" s="135">
        <f t="shared" si="7"/>
        <v>17300</v>
      </c>
      <c r="J40" s="126"/>
      <c r="K40" s="15"/>
    </row>
    <row r="41" spans="1:11" ht="26.25" x14ac:dyDescent="0.4">
      <c r="A41" s="278"/>
      <c r="B41" s="282"/>
      <c r="C41" s="29" t="s">
        <v>7</v>
      </c>
      <c r="D41" s="111">
        <f>D86+D74+D69</f>
        <v>27996.390000000003</v>
      </c>
      <c r="E41" s="111">
        <f>E86+E74+E69</f>
        <v>32868.199999999997</v>
      </c>
      <c r="F41" s="111">
        <f>F86+F74+F69</f>
        <v>26744.5</v>
      </c>
      <c r="G41" s="111">
        <f>G86+G74+G69</f>
        <v>47518.1</v>
      </c>
      <c r="H41" s="111">
        <f>H86+H74+H69</f>
        <v>22461.9</v>
      </c>
      <c r="I41" s="136">
        <f t="shared" si="7"/>
        <v>157589.09</v>
      </c>
      <c r="J41" s="126"/>
      <c r="K41" s="15"/>
    </row>
    <row r="42" spans="1:11" ht="114" customHeight="1" x14ac:dyDescent="0.4">
      <c r="A42" s="279"/>
      <c r="B42" s="281"/>
      <c r="C42" s="123" t="s">
        <v>132</v>
      </c>
      <c r="D42" s="26" t="str">
        <f>D60</f>
        <v>3524,80</v>
      </c>
      <c r="E42" s="26">
        <f t="shared" ref="E42:I42" si="8">E60</f>
        <v>0</v>
      </c>
      <c r="F42" s="26">
        <f t="shared" si="8"/>
        <v>0</v>
      </c>
      <c r="G42" s="26">
        <f t="shared" si="8"/>
        <v>0</v>
      </c>
      <c r="H42" s="26">
        <f t="shared" si="8"/>
        <v>0</v>
      </c>
      <c r="I42" s="26">
        <f t="shared" si="8"/>
        <v>3524.8</v>
      </c>
      <c r="J42" s="126"/>
      <c r="K42" s="15"/>
    </row>
    <row r="43" spans="1:11" ht="39" customHeight="1" x14ac:dyDescent="0.4">
      <c r="A43" s="280"/>
      <c r="B43" s="283"/>
      <c r="C43" s="150" t="s">
        <v>128</v>
      </c>
      <c r="D43" s="96">
        <f>D61+D87</f>
        <v>859403.28</v>
      </c>
      <c r="E43" s="96">
        <f>E61+E87</f>
        <v>917003.28</v>
      </c>
      <c r="F43" s="96">
        <f>F61+F87</f>
        <v>854703.28</v>
      </c>
      <c r="G43" s="96">
        <f>G61+G87</f>
        <v>846403.28</v>
      </c>
      <c r="H43" s="96">
        <f>H61+H87</f>
        <v>846403.28</v>
      </c>
      <c r="I43" s="96">
        <f t="shared" si="7"/>
        <v>4323916.4000000004</v>
      </c>
      <c r="J43" s="126"/>
      <c r="K43" s="15"/>
    </row>
    <row r="44" spans="1:11" s="50" customFormat="1" ht="26.25" x14ac:dyDescent="0.4">
      <c r="A44" s="257" t="s">
        <v>21</v>
      </c>
      <c r="B44" s="246" t="s">
        <v>103</v>
      </c>
      <c r="C44" s="27" t="s">
        <v>5</v>
      </c>
      <c r="D44" s="103">
        <f>D45</f>
        <v>65179.7</v>
      </c>
      <c r="E44" s="103">
        <f>E45</f>
        <v>63047.7</v>
      </c>
      <c r="F44" s="103">
        <f>F45</f>
        <v>63075.6</v>
      </c>
      <c r="G44" s="103">
        <f>G45</f>
        <v>63075.6</v>
      </c>
      <c r="H44" s="103">
        <f>H45</f>
        <v>63075.6</v>
      </c>
      <c r="I44" s="139">
        <f t="shared" si="7"/>
        <v>317454.2</v>
      </c>
      <c r="J44" s="129"/>
      <c r="K44" s="49"/>
    </row>
    <row r="45" spans="1:11" ht="26.25" x14ac:dyDescent="0.4">
      <c r="A45" s="258"/>
      <c r="B45" s="247"/>
      <c r="C45" s="24" t="s">
        <v>66</v>
      </c>
      <c r="D45" s="22">
        <f>D47</f>
        <v>65179.7</v>
      </c>
      <c r="E45" s="22">
        <f>E47</f>
        <v>63047.7</v>
      </c>
      <c r="F45" s="22">
        <f>F47</f>
        <v>63075.6</v>
      </c>
      <c r="G45" s="22">
        <f>G47</f>
        <v>63075.6</v>
      </c>
      <c r="H45" s="22">
        <f>H47</f>
        <v>63075.6</v>
      </c>
      <c r="I45" s="138">
        <f t="shared" si="7"/>
        <v>317454.2</v>
      </c>
      <c r="J45" s="126"/>
      <c r="K45" s="15"/>
    </row>
    <row r="46" spans="1:11" ht="26.25" x14ac:dyDescent="0.4">
      <c r="A46" s="258"/>
      <c r="B46" s="247"/>
      <c r="C46" s="24" t="s">
        <v>63</v>
      </c>
      <c r="D46" s="22"/>
      <c r="E46" s="22"/>
      <c r="F46" s="22"/>
      <c r="G46" s="22"/>
      <c r="H46" s="22"/>
      <c r="I46" s="138"/>
      <c r="J46" s="126"/>
      <c r="K46" s="15"/>
    </row>
    <row r="47" spans="1:11" ht="52.5" customHeight="1" x14ac:dyDescent="0.4">
      <c r="A47" s="258"/>
      <c r="B47" s="247"/>
      <c r="C47" s="24" t="s">
        <v>67</v>
      </c>
      <c r="D47" s="22">
        <f>Детализация!D15</f>
        <v>65179.7</v>
      </c>
      <c r="E47" s="22">
        <f>Детализация!E15</f>
        <v>63047.7</v>
      </c>
      <c r="F47" s="22">
        <f>Детализация!F15</f>
        <v>63075.6</v>
      </c>
      <c r="G47" s="22">
        <f>Детализация!G15</f>
        <v>63075.6</v>
      </c>
      <c r="H47" s="22">
        <f>Детализация!H15</f>
        <v>63075.6</v>
      </c>
      <c r="I47" s="138">
        <f>SUM(D47:H47)</f>
        <v>317454.2</v>
      </c>
      <c r="J47" s="126"/>
      <c r="K47" s="15"/>
    </row>
    <row r="48" spans="1:11" s="50" customFormat="1" ht="26.25" hidden="1" x14ac:dyDescent="0.4">
      <c r="A48" s="258" t="s">
        <v>104</v>
      </c>
      <c r="B48" s="247" t="s">
        <v>109</v>
      </c>
      <c r="C48" s="24" t="s">
        <v>5</v>
      </c>
      <c r="D48" s="22">
        <f>D49</f>
        <v>29023.4</v>
      </c>
      <c r="E48" s="22">
        <f>E49</f>
        <v>29023.4</v>
      </c>
      <c r="F48" s="22">
        <f>F49</f>
        <v>29023.4</v>
      </c>
      <c r="G48" s="22">
        <f>G49</f>
        <v>29023.4</v>
      </c>
      <c r="H48" s="22">
        <f>H49</f>
        <v>29023.4</v>
      </c>
      <c r="I48" s="138">
        <f>SUM(D48:H48)</f>
        <v>145117</v>
      </c>
      <c r="J48" s="129"/>
      <c r="K48" s="49"/>
    </row>
    <row r="49" spans="1:11" ht="26.25" hidden="1" x14ac:dyDescent="0.4">
      <c r="A49" s="258"/>
      <c r="B49" s="247"/>
      <c r="C49" s="24" t="s">
        <v>66</v>
      </c>
      <c r="D49" s="22">
        <f>D51</f>
        <v>29023.4</v>
      </c>
      <c r="E49" s="22">
        <f>E51</f>
        <v>29023.4</v>
      </c>
      <c r="F49" s="22">
        <f>F51</f>
        <v>29023.4</v>
      </c>
      <c r="G49" s="22">
        <f>G51</f>
        <v>29023.4</v>
      </c>
      <c r="H49" s="22">
        <f>H51</f>
        <v>29023.4</v>
      </c>
      <c r="I49" s="138">
        <f>SUM(D49:H49)</f>
        <v>145117</v>
      </c>
      <c r="J49" s="126"/>
      <c r="K49" s="15"/>
    </row>
    <row r="50" spans="1:11" ht="26.25" hidden="1" x14ac:dyDescent="0.4">
      <c r="A50" s="258"/>
      <c r="B50" s="247"/>
      <c r="C50" s="24" t="s">
        <v>63</v>
      </c>
      <c r="D50" s="22"/>
      <c r="E50" s="22"/>
      <c r="F50" s="22"/>
      <c r="G50" s="22"/>
      <c r="H50" s="22"/>
      <c r="I50" s="138"/>
      <c r="J50" s="126"/>
      <c r="K50" s="15"/>
    </row>
    <row r="51" spans="1:11" ht="52.5" hidden="1" x14ac:dyDescent="0.4">
      <c r="A51" s="258"/>
      <c r="B51" s="247"/>
      <c r="C51" s="24" t="s">
        <v>68</v>
      </c>
      <c r="D51" s="22">
        <f>Детализация!D16</f>
        <v>29023.4</v>
      </c>
      <c r="E51" s="22">
        <f>Детализация!E16</f>
        <v>29023.4</v>
      </c>
      <c r="F51" s="22">
        <f>Детализация!F16</f>
        <v>29023.4</v>
      </c>
      <c r="G51" s="22">
        <f>Детализация!G16</f>
        <v>29023.4</v>
      </c>
      <c r="H51" s="22">
        <f>Детализация!H16</f>
        <v>29023.4</v>
      </c>
      <c r="I51" s="138">
        <f>SUM(D51:H51)</f>
        <v>145117</v>
      </c>
      <c r="J51" s="126"/>
      <c r="K51" s="15"/>
    </row>
    <row r="52" spans="1:11" s="50" customFormat="1" ht="26.25" x14ac:dyDescent="0.4">
      <c r="A52" s="258" t="s">
        <v>133</v>
      </c>
      <c r="B52" s="247" t="s">
        <v>129</v>
      </c>
      <c r="C52" s="24" t="s">
        <v>5</v>
      </c>
      <c r="D52" s="22">
        <f>D53</f>
        <v>1056609.6000000001</v>
      </c>
      <c r="E52" s="22">
        <f>E53</f>
        <v>979356.9</v>
      </c>
      <c r="F52" s="22">
        <f>F53</f>
        <v>1096633.8</v>
      </c>
      <c r="G52" s="22">
        <f>G53</f>
        <v>1096633.8</v>
      </c>
      <c r="H52" s="22">
        <f>H53</f>
        <v>1096633.8</v>
      </c>
      <c r="I52" s="138">
        <f>SUM(D52:H52)</f>
        <v>5325867.8999999994</v>
      </c>
      <c r="J52" s="129"/>
      <c r="K52" s="49"/>
    </row>
    <row r="53" spans="1:11" ht="26.25" x14ac:dyDescent="0.4">
      <c r="A53" s="258"/>
      <c r="B53" s="247"/>
      <c r="C53" s="24" t="s">
        <v>66</v>
      </c>
      <c r="D53" s="22">
        <f>D55</f>
        <v>1056609.6000000001</v>
      </c>
      <c r="E53" s="22">
        <f>E55</f>
        <v>979356.9</v>
      </c>
      <c r="F53" s="22">
        <f>F55</f>
        <v>1096633.8</v>
      </c>
      <c r="G53" s="22">
        <f>G55</f>
        <v>1096633.8</v>
      </c>
      <c r="H53" s="22">
        <f>H55</f>
        <v>1096633.8</v>
      </c>
      <c r="I53" s="138">
        <f>SUM(D53:H53)</f>
        <v>5325867.8999999994</v>
      </c>
      <c r="J53" s="126"/>
      <c r="K53" s="15"/>
    </row>
    <row r="54" spans="1:11" ht="26.25" x14ac:dyDescent="0.4">
      <c r="A54" s="258"/>
      <c r="B54" s="247"/>
      <c r="C54" s="24" t="s">
        <v>63</v>
      </c>
      <c r="D54" s="22"/>
      <c r="E54" s="22"/>
      <c r="F54" s="22"/>
      <c r="G54" s="22"/>
      <c r="H54" s="22"/>
      <c r="I54" s="138"/>
      <c r="J54" s="126"/>
      <c r="K54" s="15"/>
    </row>
    <row r="55" spans="1:11" ht="90" customHeight="1" x14ac:dyDescent="0.4">
      <c r="A55" s="258"/>
      <c r="B55" s="247"/>
      <c r="C55" s="24" t="s">
        <v>64</v>
      </c>
      <c r="D55" s="22">
        <f>Детализация!D18</f>
        <v>1056609.6000000001</v>
      </c>
      <c r="E55" s="22">
        <f>Детализация!E18</f>
        <v>979356.9</v>
      </c>
      <c r="F55" s="22">
        <f>Детализация!F18</f>
        <v>1096633.8</v>
      </c>
      <c r="G55" s="22">
        <f>Детализация!G18</f>
        <v>1096633.8</v>
      </c>
      <c r="H55" s="22">
        <f>Детализация!H18</f>
        <v>1096633.8</v>
      </c>
      <c r="I55" s="138">
        <f>SUM(D55:H55)</f>
        <v>5325867.8999999994</v>
      </c>
      <c r="J55" s="126"/>
      <c r="K55" s="15"/>
    </row>
    <row r="56" spans="1:11" s="50" customFormat="1" ht="26.25" customHeight="1" x14ac:dyDescent="0.4">
      <c r="A56" s="258" t="s">
        <v>138</v>
      </c>
      <c r="B56" s="284" t="s">
        <v>131</v>
      </c>
      <c r="C56" s="24" t="s">
        <v>5</v>
      </c>
      <c r="D56" s="22">
        <f>D60+D57+D61</f>
        <v>907117.98</v>
      </c>
      <c r="E56" s="22">
        <f t="shared" ref="E56:I56" si="9">E60+E57+E61</f>
        <v>902651.38</v>
      </c>
      <c r="F56" s="22">
        <f t="shared" si="9"/>
        <v>902662.08000000007</v>
      </c>
      <c r="G56" s="22">
        <f t="shared" si="9"/>
        <v>902662.08000000007</v>
      </c>
      <c r="H56" s="22">
        <f t="shared" si="9"/>
        <v>902662.08000000007</v>
      </c>
      <c r="I56" s="22">
        <f t="shared" si="9"/>
        <v>4517755.6000000006</v>
      </c>
      <c r="J56" s="129"/>
      <c r="K56" s="49"/>
    </row>
    <row r="57" spans="1:11" ht="26.25" x14ac:dyDescent="0.4">
      <c r="A57" s="258"/>
      <c r="B57" s="281"/>
      <c r="C57" s="24" t="s">
        <v>66</v>
      </c>
      <c r="D57" s="22">
        <f>D59</f>
        <v>57189.9</v>
      </c>
      <c r="E57" s="22">
        <f>E59</f>
        <v>56248.1</v>
      </c>
      <c r="F57" s="22">
        <f>F59</f>
        <v>56258.8</v>
      </c>
      <c r="G57" s="22">
        <f>G59</f>
        <v>56258.8</v>
      </c>
      <c r="H57" s="22">
        <f>H59</f>
        <v>56258.8</v>
      </c>
      <c r="I57" s="138">
        <f>SUM(D57:H57)</f>
        <v>282214.39999999997</v>
      </c>
      <c r="J57" s="126"/>
      <c r="K57" s="15"/>
    </row>
    <row r="58" spans="1:11" ht="26.25" x14ac:dyDescent="0.4">
      <c r="A58" s="258"/>
      <c r="B58" s="281"/>
      <c r="C58" s="24" t="s">
        <v>63</v>
      </c>
      <c r="D58" s="22"/>
      <c r="E58" s="22"/>
      <c r="F58" s="22"/>
      <c r="G58" s="22"/>
      <c r="H58" s="22"/>
      <c r="I58" s="138"/>
      <c r="J58" s="126"/>
      <c r="K58" s="15"/>
    </row>
    <row r="59" spans="1:11" ht="91.5" customHeight="1" x14ac:dyDescent="0.4">
      <c r="A59" s="258"/>
      <c r="B59" s="281"/>
      <c r="C59" s="29" t="s">
        <v>64</v>
      </c>
      <c r="D59" s="111">
        <f>Детализация!D21</f>
        <v>57189.9</v>
      </c>
      <c r="E59" s="111">
        <f>Детализация!E20</f>
        <v>56248.1</v>
      </c>
      <c r="F59" s="111">
        <f>Детализация!F20</f>
        <v>56258.8</v>
      </c>
      <c r="G59" s="111">
        <f>Детализация!G20</f>
        <v>56258.8</v>
      </c>
      <c r="H59" s="111">
        <f>Детализация!H20</f>
        <v>56258.8</v>
      </c>
      <c r="I59" s="140">
        <f>SUM(D59:H59)</f>
        <v>282214.39999999997</v>
      </c>
      <c r="J59" s="126"/>
      <c r="K59" s="15"/>
    </row>
    <row r="60" spans="1:11" ht="111.75" customHeight="1" x14ac:dyDescent="0.4">
      <c r="A60" s="270"/>
      <c r="B60" s="281"/>
      <c r="C60" s="123" t="s">
        <v>132</v>
      </c>
      <c r="D60" s="26" t="str">
        <f>Детализация!D22</f>
        <v>3524,80</v>
      </c>
      <c r="E60" s="26">
        <f>Детализация!E22</f>
        <v>0</v>
      </c>
      <c r="F60" s="26">
        <f>Детализация!F22</f>
        <v>0</v>
      </c>
      <c r="G60" s="26">
        <f>Детализация!G22</f>
        <v>0</v>
      </c>
      <c r="H60" s="26">
        <f>Детализация!H22</f>
        <v>0</v>
      </c>
      <c r="I60" s="26">
        <f>D60+E60+F60+G60+H60</f>
        <v>3524.8</v>
      </c>
      <c r="J60" s="126"/>
      <c r="K60" s="15"/>
    </row>
    <row r="61" spans="1:11" ht="39" customHeight="1" x14ac:dyDescent="0.4">
      <c r="A61" s="270"/>
      <c r="B61" s="285"/>
      <c r="C61" s="123" t="s">
        <v>8</v>
      </c>
      <c r="D61" s="26">
        <v>846403.28</v>
      </c>
      <c r="E61" s="26">
        <v>846403.28</v>
      </c>
      <c r="F61" s="26">
        <v>846403.28</v>
      </c>
      <c r="G61" s="26">
        <v>846403.28</v>
      </c>
      <c r="H61" s="26">
        <v>846403.28</v>
      </c>
      <c r="I61" s="26">
        <f>SUM(D61:H61)</f>
        <v>4232016.4000000004</v>
      </c>
      <c r="J61" s="126"/>
      <c r="K61" s="15"/>
    </row>
    <row r="62" spans="1:11" s="47" customFormat="1" ht="26.25" hidden="1" x14ac:dyDescent="0.4">
      <c r="A62" s="243" t="s">
        <v>115</v>
      </c>
      <c r="B62" s="247" t="s">
        <v>108</v>
      </c>
      <c r="C62" s="27" t="s">
        <v>5</v>
      </c>
      <c r="D62" s="103">
        <f>D63+D66+D69</f>
        <v>41735.9</v>
      </c>
      <c r="E62" s="103">
        <f>E63+E66+E69</f>
        <v>0</v>
      </c>
      <c r="F62" s="103">
        <f>F63+F66+F69</f>
        <v>0</v>
      </c>
      <c r="G62" s="102">
        <f>G63+G66+G69</f>
        <v>0</v>
      </c>
      <c r="H62" s="102">
        <f>H63+H66+H69</f>
        <v>0</v>
      </c>
      <c r="I62" s="139">
        <f>SUM(D62:H62)</f>
        <v>41735.9</v>
      </c>
      <c r="J62" s="130"/>
      <c r="K62" s="48"/>
    </row>
    <row r="63" spans="1:11" ht="26.25" hidden="1" x14ac:dyDescent="0.4">
      <c r="A63" s="243"/>
      <c r="B63" s="247"/>
      <c r="C63" s="24" t="s">
        <v>62</v>
      </c>
      <c r="D63" s="22">
        <f>D65</f>
        <v>0</v>
      </c>
      <c r="E63" s="22">
        <f>E65</f>
        <v>0</v>
      </c>
      <c r="F63" s="22">
        <f>F65</f>
        <v>0</v>
      </c>
      <c r="G63" s="46">
        <f>G65</f>
        <v>0</v>
      </c>
      <c r="H63" s="46">
        <f>H65</f>
        <v>0</v>
      </c>
      <c r="I63" s="138">
        <f>SUM(D63:H63)</f>
        <v>0</v>
      </c>
      <c r="J63" s="126"/>
      <c r="K63" s="15"/>
    </row>
    <row r="64" spans="1:11" ht="26.25" hidden="1" x14ac:dyDescent="0.4">
      <c r="A64" s="243"/>
      <c r="B64" s="247"/>
      <c r="C64" s="24" t="s">
        <v>63</v>
      </c>
      <c r="D64" s="22"/>
      <c r="E64" s="22"/>
      <c r="F64" s="22"/>
      <c r="G64" s="46"/>
      <c r="H64" s="46"/>
      <c r="I64" s="138"/>
      <c r="J64" s="126"/>
      <c r="K64" s="15"/>
    </row>
    <row r="65" spans="1:14" ht="52.5" hidden="1" x14ac:dyDescent="0.4">
      <c r="A65" s="243"/>
      <c r="B65" s="247"/>
      <c r="C65" s="24" t="s">
        <v>65</v>
      </c>
      <c r="D65" s="22">
        <v>0</v>
      </c>
      <c r="E65" s="22">
        <v>0</v>
      </c>
      <c r="F65" s="22">
        <v>0</v>
      </c>
      <c r="G65" s="46">
        <v>0</v>
      </c>
      <c r="H65" s="46">
        <v>0</v>
      </c>
      <c r="I65" s="138">
        <f>SUM(D65:H65)</f>
        <v>0</v>
      </c>
      <c r="J65" s="126"/>
      <c r="K65" s="15"/>
    </row>
    <row r="66" spans="1:14" ht="26.25" hidden="1" x14ac:dyDescent="0.4">
      <c r="A66" s="243"/>
      <c r="B66" s="247"/>
      <c r="C66" s="24" t="s">
        <v>66</v>
      </c>
      <c r="D66" s="22">
        <f>D68</f>
        <v>17300</v>
      </c>
      <c r="E66" s="22">
        <f>E68</f>
        <v>0</v>
      </c>
      <c r="F66" s="22">
        <f>F68</f>
        <v>0</v>
      </c>
      <c r="G66" s="46">
        <f>G68</f>
        <v>0</v>
      </c>
      <c r="H66" s="46">
        <f>H68</f>
        <v>0</v>
      </c>
      <c r="I66" s="138">
        <f>SUM(D66:H66)</f>
        <v>17300</v>
      </c>
      <c r="J66" s="126"/>
      <c r="K66" s="15"/>
    </row>
    <row r="67" spans="1:14" ht="26.25" hidden="1" x14ac:dyDescent="0.4">
      <c r="A67" s="243"/>
      <c r="B67" s="247"/>
      <c r="C67" s="24" t="s">
        <v>63</v>
      </c>
      <c r="D67" s="22"/>
      <c r="E67" s="22"/>
      <c r="F67" s="22"/>
      <c r="G67" s="46"/>
      <c r="H67" s="46"/>
      <c r="I67" s="138"/>
      <c r="J67" s="126"/>
      <c r="K67" s="15"/>
    </row>
    <row r="68" spans="1:14" ht="52.5" hidden="1" x14ac:dyDescent="0.4">
      <c r="A68" s="243"/>
      <c r="B68" s="247"/>
      <c r="C68" s="24" t="s">
        <v>65</v>
      </c>
      <c r="D68" s="22">
        <f>Детализация!D26</f>
        <v>17300</v>
      </c>
      <c r="E68" s="22">
        <f>Детализация!E26</f>
        <v>0</v>
      </c>
      <c r="F68" s="22">
        <f>Детализация!F26</f>
        <v>0</v>
      </c>
      <c r="G68" s="46">
        <f>Детализация!G26</f>
        <v>0</v>
      </c>
      <c r="H68" s="46">
        <f>Детализация!H26</f>
        <v>0</v>
      </c>
      <c r="I68" s="138">
        <f>SUM(D68:H68)</f>
        <v>17300</v>
      </c>
      <c r="J68" s="126"/>
      <c r="K68" s="15"/>
    </row>
    <row r="69" spans="1:14" ht="26.25" hidden="1" x14ac:dyDescent="0.4">
      <c r="A69" s="243"/>
      <c r="B69" s="247"/>
      <c r="C69" s="29" t="s">
        <v>7</v>
      </c>
      <c r="D69" s="124">
        <f>Детализация!D27</f>
        <v>24435.9</v>
      </c>
      <c r="E69" s="124">
        <f>Детализация!E27</f>
        <v>0</v>
      </c>
      <c r="F69" s="124">
        <f>Детализация!F27</f>
        <v>0</v>
      </c>
      <c r="G69" s="151">
        <f>Детализация!G27</f>
        <v>0</v>
      </c>
      <c r="H69" s="151">
        <f>Детализация!H27</f>
        <v>0</v>
      </c>
      <c r="I69" s="140">
        <f>SUM(D69:H69)</f>
        <v>24435.9</v>
      </c>
      <c r="J69" s="126"/>
      <c r="K69" s="15"/>
    </row>
    <row r="70" spans="1:14" s="47" customFormat="1" ht="26.25" x14ac:dyDescent="0.4">
      <c r="A70" s="243" t="s">
        <v>114</v>
      </c>
      <c r="B70" s="260" t="s">
        <v>84</v>
      </c>
      <c r="C70" s="167" t="s">
        <v>5</v>
      </c>
      <c r="D70" s="26">
        <f>D71+D74</f>
        <v>68225.320000000007</v>
      </c>
      <c r="E70" s="26">
        <f t="shared" ref="E70:H70" si="10">E71+E74</f>
        <v>0</v>
      </c>
      <c r="F70" s="26">
        <f t="shared" si="10"/>
        <v>0</v>
      </c>
      <c r="G70" s="26">
        <f t="shared" si="10"/>
        <v>0</v>
      </c>
      <c r="H70" s="26">
        <f t="shared" si="10"/>
        <v>0</v>
      </c>
      <c r="I70" s="26">
        <f>SUM(D70:H70)</f>
        <v>68225.320000000007</v>
      </c>
      <c r="J70" s="130"/>
      <c r="K70" s="48"/>
    </row>
    <row r="71" spans="1:14" ht="26.25" x14ac:dyDescent="0.4">
      <c r="A71" s="243"/>
      <c r="B71" s="260"/>
      <c r="C71" s="167" t="s">
        <v>66</v>
      </c>
      <c r="D71" s="26">
        <f>D73</f>
        <v>65214.5</v>
      </c>
      <c r="E71" s="26">
        <f t="shared" ref="E71:H71" si="11">E73</f>
        <v>0</v>
      </c>
      <c r="F71" s="26">
        <f t="shared" si="11"/>
        <v>0</v>
      </c>
      <c r="G71" s="26">
        <f t="shared" si="11"/>
        <v>0</v>
      </c>
      <c r="H71" s="26">
        <f t="shared" si="11"/>
        <v>0</v>
      </c>
      <c r="I71" s="26">
        <f>SUM(D71:H71)</f>
        <v>65214.5</v>
      </c>
      <c r="J71" s="126"/>
      <c r="K71" s="15"/>
    </row>
    <row r="72" spans="1:14" ht="26.25" x14ac:dyDescent="0.4">
      <c r="A72" s="243"/>
      <c r="B72" s="260"/>
      <c r="C72" s="167" t="s">
        <v>63</v>
      </c>
      <c r="D72" s="26"/>
      <c r="E72" s="153"/>
      <c r="F72" s="153"/>
      <c r="G72" s="153"/>
      <c r="H72" s="153"/>
      <c r="I72" s="26"/>
      <c r="J72" s="126"/>
      <c r="K72" s="15"/>
    </row>
    <row r="73" spans="1:14" ht="91.5" customHeight="1" x14ac:dyDescent="0.4">
      <c r="A73" s="243"/>
      <c r="B73" s="247"/>
      <c r="C73" s="27" t="s">
        <v>64</v>
      </c>
      <c r="D73" s="103">
        <f>Детализация!D29</f>
        <v>65214.5</v>
      </c>
      <c r="E73" s="103">
        <f>Детализация!E29</f>
        <v>0</v>
      </c>
      <c r="F73" s="103">
        <f>Детализация!F29</f>
        <v>0</v>
      </c>
      <c r="G73" s="103">
        <f>Детализация!G29</f>
        <v>0</v>
      </c>
      <c r="H73" s="103">
        <f>Детализация!H29</f>
        <v>0</v>
      </c>
      <c r="I73" s="152">
        <f>SUM(D73:H73)</f>
        <v>65214.5</v>
      </c>
      <c r="J73" s="126"/>
      <c r="K73" s="15"/>
    </row>
    <row r="74" spans="1:14" ht="26.25" x14ac:dyDescent="0.4">
      <c r="A74" s="243"/>
      <c r="B74" s="287"/>
      <c r="C74" s="168" t="s">
        <v>7</v>
      </c>
      <c r="D74" s="169">
        <f>Детализация!D30</f>
        <v>3010.82</v>
      </c>
      <c r="E74" s="169">
        <f>Детализация!E30</f>
        <v>0</v>
      </c>
      <c r="F74" s="169">
        <f>Детализация!F30</f>
        <v>0</v>
      </c>
      <c r="G74" s="169">
        <f>Детализация!G30</f>
        <v>0</v>
      </c>
      <c r="H74" s="169">
        <f>Детализация!H30</f>
        <v>0</v>
      </c>
      <c r="I74" s="26">
        <f>SUM(D74:H74)</f>
        <v>3010.82</v>
      </c>
      <c r="J74" s="126"/>
      <c r="K74" s="15"/>
      <c r="N74" s="3"/>
    </row>
    <row r="75" spans="1:14" ht="25.9" hidden="1" customHeight="1" x14ac:dyDescent="0.4">
      <c r="A75" s="256" t="s">
        <v>116</v>
      </c>
      <c r="B75" s="248" t="s">
        <v>126</v>
      </c>
      <c r="C75" s="165" t="s">
        <v>5</v>
      </c>
      <c r="D75" s="96">
        <f>D76</f>
        <v>0</v>
      </c>
      <c r="E75" s="96">
        <f t="shared" ref="E75:H75" si="12">E76</f>
        <v>0</v>
      </c>
      <c r="F75" s="96">
        <f t="shared" si="12"/>
        <v>0</v>
      </c>
      <c r="G75" s="96">
        <f t="shared" si="12"/>
        <v>0</v>
      </c>
      <c r="H75" s="96">
        <f t="shared" si="12"/>
        <v>0</v>
      </c>
      <c r="I75" s="96">
        <f>D75+E75+F75+G75+H75</f>
        <v>0</v>
      </c>
      <c r="J75" s="126"/>
      <c r="K75" s="15"/>
      <c r="N75" s="3"/>
    </row>
    <row r="76" spans="1:14" ht="26.25" hidden="1" x14ac:dyDescent="0.4">
      <c r="A76" s="256"/>
      <c r="B76" s="248"/>
      <c r="C76" s="116" t="s">
        <v>66</v>
      </c>
      <c r="D76" s="26">
        <f>Детализация!D19</f>
        <v>0</v>
      </c>
      <c r="E76" s="26">
        <f>Детализация!E19</f>
        <v>0</v>
      </c>
      <c r="F76" s="26">
        <f>Детализация!F19</f>
        <v>0</v>
      </c>
      <c r="G76" s="26">
        <f>Детализация!G19</f>
        <v>0</v>
      </c>
      <c r="H76" s="26">
        <f>Детализация!H19</f>
        <v>0</v>
      </c>
      <c r="I76" s="26">
        <f>D76+E76+F76+G76+H76</f>
        <v>0</v>
      </c>
      <c r="J76" s="126"/>
      <c r="K76" s="15"/>
      <c r="N76" s="3"/>
    </row>
    <row r="77" spans="1:14" ht="26.25" hidden="1" x14ac:dyDescent="0.4">
      <c r="A77" s="115"/>
      <c r="B77" s="248"/>
      <c r="C77" s="116" t="s">
        <v>63</v>
      </c>
      <c r="D77" s="26"/>
      <c r="E77" s="104"/>
      <c r="F77" s="102"/>
      <c r="G77" s="102"/>
      <c r="H77" s="107"/>
      <c r="I77" s="26"/>
      <c r="J77" s="126"/>
      <c r="K77" s="15"/>
      <c r="N77" s="3"/>
    </row>
    <row r="78" spans="1:14" ht="105" hidden="1" x14ac:dyDescent="0.4">
      <c r="A78" s="115"/>
      <c r="B78" s="249"/>
      <c r="C78" s="116" t="s">
        <v>64</v>
      </c>
      <c r="D78" s="26">
        <f>Детализация!D19</f>
        <v>0</v>
      </c>
      <c r="E78" s="26">
        <f>Детализация!E19</f>
        <v>0</v>
      </c>
      <c r="F78" s="26">
        <f>Детализация!F19</f>
        <v>0</v>
      </c>
      <c r="G78" s="26">
        <f>Детализация!G19</f>
        <v>0</v>
      </c>
      <c r="H78" s="26">
        <f>Детализация!H19</f>
        <v>0</v>
      </c>
      <c r="I78" s="26">
        <f>D78+E78+F78+G78+H78</f>
        <v>0</v>
      </c>
      <c r="J78" s="126"/>
      <c r="K78" s="15"/>
      <c r="N78" s="3"/>
    </row>
    <row r="79" spans="1:14" s="47" customFormat="1" ht="26.25" x14ac:dyDescent="0.4">
      <c r="A79" s="243" t="s">
        <v>116</v>
      </c>
      <c r="B79" s="267" t="s">
        <v>18</v>
      </c>
      <c r="C79" s="119" t="s">
        <v>5</v>
      </c>
      <c r="D79" s="103">
        <f>D80+D83+D86+D87</f>
        <v>72766.37</v>
      </c>
      <c r="E79" s="103">
        <f t="shared" ref="E79:F79" si="13">E80+E83+E86+E87</f>
        <v>477501.9</v>
      </c>
      <c r="F79" s="103">
        <f t="shared" si="13"/>
        <v>404753.69999999995</v>
      </c>
      <c r="G79" s="105">
        <f>G80+G83+G86</f>
        <v>477672.3</v>
      </c>
      <c r="H79" s="108">
        <f>H80+H83+H86</f>
        <v>298899.90000000002</v>
      </c>
      <c r="I79" s="122">
        <f>SUM(D79:H79)</f>
        <v>1731594.17</v>
      </c>
      <c r="J79" s="130"/>
      <c r="K79" s="48"/>
    </row>
    <row r="80" spans="1:14" ht="26.25" x14ac:dyDescent="0.4">
      <c r="A80" s="243"/>
      <c r="B80" s="268"/>
      <c r="C80" s="117" t="s">
        <v>10</v>
      </c>
      <c r="D80" s="180">
        <f>D82</f>
        <v>33692</v>
      </c>
      <c r="E80" s="180">
        <f>E82</f>
        <v>370293.3</v>
      </c>
      <c r="F80" s="180">
        <f>F82</f>
        <v>366012.1</v>
      </c>
      <c r="G80" s="180">
        <f>G82</f>
        <v>425852.7</v>
      </c>
      <c r="H80" s="177">
        <f>H82</f>
        <v>273671.59999999998</v>
      </c>
      <c r="I80" s="188">
        <f>SUM(D80:H80)</f>
        <v>1469521.6999999997</v>
      </c>
      <c r="J80" s="126"/>
      <c r="K80" s="15"/>
    </row>
    <row r="81" spans="1:11" ht="26.25" x14ac:dyDescent="0.4">
      <c r="A81" s="243"/>
      <c r="B81" s="268"/>
      <c r="C81" s="175" t="s">
        <v>63</v>
      </c>
      <c r="D81" s="8"/>
      <c r="E81" s="4"/>
      <c r="F81" s="4"/>
      <c r="G81" s="4"/>
      <c r="H81" s="4"/>
      <c r="I81" s="4"/>
      <c r="J81" s="126"/>
      <c r="K81" s="15"/>
    </row>
    <row r="82" spans="1:11" ht="81" customHeight="1" x14ac:dyDescent="0.4">
      <c r="A82" s="243"/>
      <c r="B82" s="268"/>
      <c r="C82" s="175" t="s">
        <v>64</v>
      </c>
      <c r="D82" s="26">
        <f>Детализация!D32</f>
        <v>33692</v>
      </c>
      <c r="E82" s="26">
        <f>Детализация!E32</f>
        <v>370293.3</v>
      </c>
      <c r="F82" s="26">
        <v>366012.1</v>
      </c>
      <c r="G82" s="26">
        <v>425852.7</v>
      </c>
      <c r="H82" s="26">
        <v>273671.59999999998</v>
      </c>
      <c r="I82" s="26">
        <f>D82+E82+F82+G82+H82</f>
        <v>1469521.6999999997</v>
      </c>
      <c r="J82" s="126"/>
      <c r="K82" s="15"/>
    </row>
    <row r="83" spans="1:11" ht="26.25" x14ac:dyDescent="0.4">
      <c r="A83" s="243"/>
      <c r="B83" s="268"/>
      <c r="C83" s="114" t="s">
        <v>66</v>
      </c>
      <c r="D83" s="189">
        <f>D85</f>
        <v>25524.7</v>
      </c>
      <c r="E83" s="189">
        <f>E85</f>
        <v>3740.4</v>
      </c>
      <c r="F83" s="189">
        <f>F85</f>
        <v>3697.1</v>
      </c>
      <c r="G83" s="189">
        <f>G85</f>
        <v>4301.5</v>
      </c>
      <c r="H83" s="190">
        <f>H85</f>
        <v>2766.4</v>
      </c>
      <c r="I83" s="191">
        <f>SUM(D83:H83)</f>
        <v>40030.100000000006</v>
      </c>
      <c r="J83" s="126"/>
      <c r="K83" s="15"/>
    </row>
    <row r="84" spans="1:11" ht="26.25" x14ac:dyDescent="0.4">
      <c r="A84" s="243"/>
      <c r="B84" s="268"/>
      <c r="C84" s="175" t="s">
        <v>63</v>
      </c>
      <c r="D84" s="8"/>
      <c r="E84" s="4"/>
      <c r="F84" s="4"/>
      <c r="G84" s="4"/>
      <c r="H84" s="4"/>
      <c r="I84" s="4"/>
      <c r="J84" s="126"/>
      <c r="K84" s="15"/>
    </row>
    <row r="85" spans="1:11" ht="83.25" customHeight="1" x14ac:dyDescent="0.4">
      <c r="A85" s="243"/>
      <c r="B85" s="268"/>
      <c r="C85" s="118" t="s">
        <v>64</v>
      </c>
      <c r="D85" s="26">
        <f>Детализация!D33</f>
        <v>25524.7</v>
      </c>
      <c r="E85" s="26">
        <f>Детализация!E33</f>
        <v>3740.4</v>
      </c>
      <c r="F85" s="26">
        <v>3697.1</v>
      </c>
      <c r="G85" s="26">
        <v>4301.5</v>
      </c>
      <c r="H85" s="26">
        <v>2766.4</v>
      </c>
      <c r="I85" s="179">
        <v>40030.100000000006</v>
      </c>
      <c r="J85" s="126"/>
      <c r="K85" s="15"/>
    </row>
    <row r="86" spans="1:11" ht="26.25" x14ac:dyDescent="0.4">
      <c r="A86" s="243"/>
      <c r="B86" s="268"/>
      <c r="C86" s="119" t="s">
        <v>7</v>
      </c>
      <c r="D86" s="22">
        <f>Детализация!D34</f>
        <v>549.66999999999996</v>
      </c>
      <c r="E86" s="22">
        <f>Детализация!E34</f>
        <v>32868.199999999997</v>
      </c>
      <c r="F86" s="22">
        <f>Детализация!F34</f>
        <v>26744.5</v>
      </c>
      <c r="G86" s="22">
        <v>47518.1</v>
      </c>
      <c r="H86" s="109">
        <v>22461.9</v>
      </c>
      <c r="I86" s="122">
        <f>SUM(D86:H86)</f>
        <v>130142.37</v>
      </c>
      <c r="J86" s="126"/>
      <c r="K86" s="15"/>
    </row>
    <row r="87" spans="1:11" ht="33" customHeight="1" x14ac:dyDescent="0.4">
      <c r="A87" s="266"/>
      <c r="B87" s="269"/>
      <c r="C87" s="116" t="s">
        <v>128</v>
      </c>
      <c r="D87" s="22">
        <f>Детализация!D35</f>
        <v>13000</v>
      </c>
      <c r="E87" s="22">
        <f>Детализация!E35</f>
        <v>70600</v>
      </c>
      <c r="F87" s="22">
        <f>Детализация!F35</f>
        <v>8300</v>
      </c>
      <c r="G87" s="22">
        <v>0</v>
      </c>
      <c r="H87" s="109">
        <v>0</v>
      </c>
      <c r="I87" s="122">
        <f>D87+E87+F87+G87+H87</f>
        <v>91900</v>
      </c>
      <c r="J87" s="126"/>
      <c r="K87" s="15"/>
    </row>
    <row r="88" spans="1:11" s="50" customFormat="1" ht="26.25" hidden="1" x14ac:dyDescent="0.4">
      <c r="A88" s="275" t="s">
        <v>117</v>
      </c>
      <c r="B88" s="272" t="s">
        <v>101</v>
      </c>
      <c r="C88" s="116" t="s">
        <v>5</v>
      </c>
      <c r="D88" s="22">
        <f>D89</f>
        <v>100</v>
      </c>
      <c r="E88" s="22">
        <v>100</v>
      </c>
      <c r="F88" s="22">
        <v>100</v>
      </c>
      <c r="G88" s="22">
        <v>100</v>
      </c>
      <c r="H88" s="109">
        <v>100</v>
      </c>
      <c r="I88" s="122">
        <f>SUM(D88:H88)</f>
        <v>500</v>
      </c>
      <c r="J88" s="129"/>
      <c r="K88" s="49"/>
    </row>
    <row r="89" spans="1:11" ht="26.25" hidden="1" x14ac:dyDescent="0.4">
      <c r="A89" s="256"/>
      <c r="B89" s="273"/>
      <c r="C89" s="116" t="s">
        <v>66</v>
      </c>
      <c r="D89" s="22">
        <f>D91</f>
        <v>100</v>
      </c>
      <c r="E89" s="22">
        <v>100</v>
      </c>
      <c r="F89" s="22">
        <v>100</v>
      </c>
      <c r="G89" s="22">
        <v>100</v>
      </c>
      <c r="H89" s="109">
        <v>100</v>
      </c>
      <c r="I89" s="122">
        <f>SUM(D89:H89)</f>
        <v>500</v>
      </c>
      <c r="J89" s="126"/>
      <c r="K89" s="15"/>
    </row>
    <row r="90" spans="1:11" ht="26.25" hidden="1" x14ac:dyDescent="0.4">
      <c r="A90" s="256"/>
      <c r="B90" s="273"/>
      <c r="C90" s="116" t="s">
        <v>63</v>
      </c>
      <c r="D90" s="22"/>
      <c r="E90" s="22"/>
      <c r="F90" s="22"/>
      <c r="G90" s="22"/>
      <c r="H90" s="109"/>
      <c r="I90" s="122"/>
      <c r="J90" s="126"/>
      <c r="K90" s="15"/>
    </row>
    <row r="91" spans="1:11" ht="105" hidden="1" x14ac:dyDescent="0.4">
      <c r="A91" s="276"/>
      <c r="B91" s="274"/>
      <c r="C91" s="116" t="s">
        <v>64</v>
      </c>
      <c r="D91" s="22">
        <f>Детализация!D17</f>
        <v>100</v>
      </c>
      <c r="E91" s="22">
        <v>100</v>
      </c>
      <c r="F91" s="22">
        <v>100</v>
      </c>
      <c r="G91" s="22">
        <v>100</v>
      </c>
      <c r="H91" s="109">
        <v>100</v>
      </c>
      <c r="I91" s="122">
        <f>SUM(D91:H91)</f>
        <v>500</v>
      </c>
      <c r="J91" s="126"/>
      <c r="K91" s="15"/>
    </row>
    <row r="92" spans="1:11" ht="26.25" x14ac:dyDescent="0.4">
      <c r="A92" s="244">
        <v>3</v>
      </c>
      <c r="B92" s="246" t="s">
        <v>69</v>
      </c>
      <c r="C92" s="24" t="s">
        <v>5</v>
      </c>
      <c r="D92" s="28">
        <f>D96+D93</f>
        <v>201480.4</v>
      </c>
      <c r="E92" s="28">
        <f>E96+E93</f>
        <v>201503.5</v>
      </c>
      <c r="F92" s="28">
        <f>F96+F93</f>
        <v>201511.4</v>
      </c>
      <c r="G92" s="28">
        <f>G96+G93</f>
        <v>201521.4</v>
      </c>
      <c r="H92" s="110">
        <f>H96+H93</f>
        <v>201531.4</v>
      </c>
      <c r="I92" s="122">
        <f>SUM(D92:H92)</f>
        <v>1007548.1000000001</v>
      </c>
      <c r="J92" s="126"/>
      <c r="K92" s="15"/>
    </row>
    <row r="93" spans="1:11" ht="26.25" x14ac:dyDescent="0.4">
      <c r="A93" s="245"/>
      <c r="B93" s="247"/>
      <c r="C93" s="24" t="s">
        <v>66</v>
      </c>
      <c r="D93" s="28">
        <f>D95</f>
        <v>1335.1</v>
      </c>
      <c r="E93" s="28">
        <f>E95</f>
        <v>1251.5</v>
      </c>
      <c r="F93" s="28">
        <f>F95</f>
        <v>1251.4000000000001</v>
      </c>
      <c r="G93" s="28">
        <f>G95</f>
        <v>1251.4000000000001</v>
      </c>
      <c r="H93" s="110">
        <f>H95</f>
        <v>1251.4000000000001</v>
      </c>
      <c r="I93" s="122">
        <f>SUM(D93:H93)</f>
        <v>6340.7999999999993</v>
      </c>
      <c r="J93" s="126"/>
      <c r="K93" s="15"/>
    </row>
    <row r="94" spans="1:11" ht="26.25" x14ac:dyDescent="0.4">
      <c r="A94" s="245"/>
      <c r="B94" s="247"/>
      <c r="C94" s="24" t="s">
        <v>63</v>
      </c>
      <c r="D94" s="28"/>
      <c r="E94" s="28"/>
      <c r="F94" s="28"/>
      <c r="G94" s="28"/>
      <c r="H94" s="28"/>
      <c r="I94" s="137"/>
      <c r="J94" s="126"/>
      <c r="K94" s="15"/>
    </row>
    <row r="95" spans="1:11" ht="84" customHeight="1" x14ac:dyDescent="0.4">
      <c r="A95" s="245"/>
      <c r="B95" s="247"/>
      <c r="C95" s="24" t="s">
        <v>64</v>
      </c>
      <c r="D95" s="28">
        <f>D98</f>
        <v>1335.1</v>
      </c>
      <c r="E95" s="28">
        <f>E98</f>
        <v>1251.5</v>
      </c>
      <c r="F95" s="28">
        <f>F98</f>
        <v>1251.4000000000001</v>
      </c>
      <c r="G95" s="28">
        <f>G98</f>
        <v>1251.4000000000001</v>
      </c>
      <c r="H95" s="28">
        <f>H98</f>
        <v>1251.4000000000001</v>
      </c>
      <c r="I95" s="135">
        <f>SUM(D95:H95)</f>
        <v>6340.7999999999993</v>
      </c>
      <c r="J95" s="126"/>
      <c r="K95" s="15"/>
    </row>
    <row r="96" spans="1:11" ht="26.25" customHeight="1" x14ac:dyDescent="0.4">
      <c r="A96" s="245"/>
      <c r="B96" s="247"/>
      <c r="C96" s="24" t="s">
        <v>8</v>
      </c>
      <c r="D96" s="28">
        <f>D101+D103+D105</f>
        <v>200145.3</v>
      </c>
      <c r="E96" s="28">
        <f>E101+E103+E104</f>
        <v>200252</v>
      </c>
      <c r="F96" s="28">
        <f>F101+F103+F104</f>
        <v>200260</v>
      </c>
      <c r="G96" s="28">
        <f>G101+G103+G104</f>
        <v>200270</v>
      </c>
      <c r="H96" s="28">
        <f>H101+H103+H104</f>
        <v>200280</v>
      </c>
      <c r="I96" s="135">
        <f>SUM(D96:H96)</f>
        <v>1001207.3</v>
      </c>
      <c r="J96" s="126"/>
      <c r="K96" s="15"/>
    </row>
    <row r="97" spans="1:11" ht="26.25" x14ac:dyDescent="0.4">
      <c r="A97" s="258" t="s">
        <v>47</v>
      </c>
      <c r="B97" s="247" t="s">
        <v>70</v>
      </c>
      <c r="C97" s="24" t="s">
        <v>5</v>
      </c>
      <c r="D97" s="28">
        <f>D101+D98</f>
        <v>2136.6999999999998</v>
      </c>
      <c r="E97" s="28">
        <f>E101+E98</f>
        <v>2053.5</v>
      </c>
      <c r="F97" s="28">
        <f>F101+F98</f>
        <v>2061.4</v>
      </c>
      <c r="G97" s="28">
        <f>G101+G98</f>
        <v>2071.4</v>
      </c>
      <c r="H97" s="28">
        <f>H101+H98</f>
        <v>2081.4</v>
      </c>
      <c r="I97" s="135">
        <f>SUM(D97:H97)</f>
        <v>10404.4</v>
      </c>
      <c r="J97" s="126"/>
      <c r="K97" s="15"/>
    </row>
    <row r="98" spans="1:11" ht="26.25" x14ac:dyDescent="0.4">
      <c r="A98" s="258"/>
      <c r="B98" s="247"/>
      <c r="C98" s="24" t="s">
        <v>66</v>
      </c>
      <c r="D98" s="28">
        <f>D100</f>
        <v>1335.1</v>
      </c>
      <c r="E98" s="28">
        <f>E100</f>
        <v>1251.5</v>
      </c>
      <c r="F98" s="28">
        <f>F100</f>
        <v>1251.4000000000001</v>
      </c>
      <c r="G98" s="28">
        <f>G100</f>
        <v>1251.4000000000001</v>
      </c>
      <c r="H98" s="28">
        <f>H100</f>
        <v>1251.4000000000001</v>
      </c>
      <c r="I98" s="135">
        <f>SUM(D98:H98)</f>
        <v>6340.7999999999993</v>
      </c>
      <c r="J98" s="126"/>
      <c r="K98" s="15"/>
    </row>
    <row r="99" spans="1:11" ht="26.25" x14ac:dyDescent="0.4">
      <c r="A99" s="258"/>
      <c r="B99" s="247"/>
      <c r="C99" s="24" t="s">
        <v>63</v>
      </c>
      <c r="D99" s="28"/>
      <c r="E99" s="28"/>
      <c r="F99" s="28"/>
      <c r="G99" s="28"/>
      <c r="H99" s="28"/>
      <c r="I99" s="135"/>
      <c r="J99" s="126"/>
      <c r="K99" s="15"/>
    </row>
    <row r="100" spans="1:11" ht="74.45" customHeight="1" x14ac:dyDescent="0.4">
      <c r="A100" s="258"/>
      <c r="B100" s="247"/>
      <c r="C100" s="24" t="s">
        <v>64</v>
      </c>
      <c r="D100" s="28">
        <f>Детализация!D40</f>
        <v>1335.1</v>
      </c>
      <c r="E100" s="28">
        <f>Детализация!E40</f>
        <v>1251.5</v>
      </c>
      <c r="F100" s="28">
        <f>Детализация!F40</f>
        <v>1251.4000000000001</v>
      </c>
      <c r="G100" s="28">
        <f>Детализация!G40</f>
        <v>1251.4000000000001</v>
      </c>
      <c r="H100" s="28">
        <f>Детализация!H40</f>
        <v>1251.4000000000001</v>
      </c>
      <c r="I100" s="135">
        <f t="shared" ref="I100:I107" si="14">SUM(D100:H100)</f>
        <v>6340.7999999999993</v>
      </c>
      <c r="J100" s="126"/>
      <c r="K100" s="15"/>
    </row>
    <row r="101" spans="1:11" ht="25.9" customHeight="1" x14ac:dyDescent="0.4">
      <c r="A101" s="258"/>
      <c r="B101" s="247"/>
      <c r="C101" s="24" t="s">
        <v>8</v>
      </c>
      <c r="D101" s="25">
        <f>Детализация!D43</f>
        <v>801.6</v>
      </c>
      <c r="E101" s="25">
        <f>Детализация!E43</f>
        <v>802</v>
      </c>
      <c r="F101" s="25">
        <f>Детализация!F43</f>
        <v>810</v>
      </c>
      <c r="G101" s="25">
        <f>Детализация!G43</f>
        <v>820</v>
      </c>
      <c r="H101" s="25">
        <f>Детализация!H43</f>
        <v>830</v>
      </c>
      <c r="I101" s="135">
        <f t="shared" si="14"/>
        <v>4063.6</v>
      </c>
      <c r="J101" s="126"/>
      <c r="K101" s="15"/>
    </row>
    <row r="102" spans="1:11" ht="26.25" hidden="1" x14ac:dyDescent="0.4">
      <c r="A102" s="258" t="s">
        <v>105</v>
      </c>
      <c r="B102" s="247" t="s">
        <v>31</v>
      </c>
      <c r="C102" s="24" t="s">
        <v>5</v>
      </c>
      <c r="D102" s="25">
        <f>SUM(D103:D103)</f>
        <v>120000</v>
      </c>
      <c r="E102" s="25">
        <f>SUM(E103:E103)</f>
        <v>120000</v>
      </c>
      <c r="F102" s="25">
        <f>SUM(F103:F103)</f>
        <v>120000</v>
      </c>
      <c r="G102" s="25">
        <f>SUM(G103:G103)</f>
        <v>120000</v>
      </c>
      <c r="H102" s="25">
        <f>SUM(H103:H103)</f>
        <v>120000</v>
      </c>
      <c r="I102" s="135">
        <f t="shared" si="14"/>
        <v>600000</v>
      </c>
      <c r="J102" s="126"/>
      <c r="K102" s="15"/>
    </row>
    <row r="103" spans="1:11" ht="52.5" hidden="1" x14ac:dyDescent="0.4">
      <c r="A103" s="258"/>
      <c r="B103" s="247"/>
      <c r="C103" s="24" t="s">
        <v>8</v>
      </c>
      <c r="D103" s="25">
        <f>Детализация!D49</f>
        <v>120000</v>
      </c>
      <c r="E103" s="25">
        <f>Детализация!E49</f>
        <v>120000</v>
      </c>
      <c r="F103" s="25">
        <f>Детализация!F49</f>
        <v>120000</v>
      </c>
      <c r="G103" s="25">
        <f>Детализация!G49</f>
        <v>120000</v>
      </c>
      <c r="H103" s="25">
        <f>Детализация!H49</f>
        <v>120000</v>
      </c>
      <c r="I103" s="141">
        <f t="shared" si="14"/>
        <v>600000</v>
      </c>
      <c r="J103" s="126"/>
      <c r="K103" s="15"/>
    </row>
    <row r="104" spans="1:11" ht="26.25" hidden="1" x14ac:dyDescent="0.4">
      <c r="A104" s="258" t="s">
        <v>106</v>
      </c>
      <c r="B104" s="247" t="s">
        <v>85</v>
      </c>
      <c r="C104" s="24" t="s">
        <v>5</v>
      </c>
      <c r="D104" s="25">
        <f>D105</f>
        <v>79343.7</v>
      </c>
      <c r="E104" s="25">
        <f>E105</f>
        <v>79450</v>
      </c>
      <c r="F104" s="25">
        <f>F105</f>
        <v>79450</v>
      </c>
      <c r="G104" s="25">
        <f>G105</f>
        <v>79450</v>
      </c>
      <c r="H104" s="25">
        <f>H105</f>
        <v>79450</v>
      </c>
      <c r="I104" s="141">
        <f t="shared" si="14"/>
        <v>397143.7</v>
      </c>
      <c r="J104" s="126"/>
      <c r="K104" s="15"/>
    </row>
    <row r="105" spans="1:11" ht="52.5" hidden="1" x14ac:dyDescent="0.4">
      <c r="A105" s="270"/>
      <c r="B105" s="271"/>
      <c r="C105" s="29" t="s">
        <v>8</v>
      </c>
      <c r="D105" s="25">
        <f>Детализация!D48</f>
        <v>79343.7</v>
      </c>
      <c r="E105" s="25">
        <f>Детализация!E48</f>
        <v>79450</v>
      </c>
      <c r="F105" s="25">
        <f>Детализация!F48</f>
        <v>79450</v>
      </c>
      <c r="G105" s="25">
        <f>Детализация!G48</f>
        <v>79450</v>
      </c>
      <c r="H105" s="25">
        <f>Детализация!H48</f>
        <v>79450</v>
      </c>
      <c r="I105" s="141">
        <f t="shared" si="14"/>
        <v>397143.7</v>
      </c>
      <c r="J105" s="126"/>
      <c r="K105" s="15"/>
    </row>
    <row r="106" spans="1:11" ht="26.25" x14ac:dyDescent="0.4">
      <c r="A106" s="250">
        <v>4</v>
      </c>
      <c r="B106" s="223" t="s">
        <v>71</v>
      </c>
      <c r="C106" s="113" t="s">
        <v>5</v>
      </c>
      <c r="D106" s="38">
        <f>D107+D110+D111</f>
        <v>272193.89</v>
      </c>
      <c r="E106" s="38">
        <f t="shared" ref="E106:I106" si="15">E107+E110+E111</f>
        <v>30439.5</v>
      </c>
      <c r="F106" s="38">
        <f t="shared" si="15"/>
        <v>30439.5</v>
      </c>
      <c r="G106" s="38">
        <f t="shared" si="15"/>
        <v>1741471.8</v>
      </c>
      <c r="H106" s="38">
        <f t="shared" si="15"/>
        <v>30439.5</v>
      </c>
      <c r="I106" s="38">
        <f t="shared" si="15"/>
        <v>2104984.19</v>
      </c>
      <c r="J106" s="126"/>
      <c r="K106" s="15"/>
    </row>
    <row r="107" spans="1:11" ht="26.25" x14ac:dyDescent="0.4">
      <c r="A107" s="251"/>
      <c r="B107" s="224"/>
      <c r="C107" s="172" t="s">
        <v>66</v>
      </c>
      <c r="D107" s="184">
        <f>D109</f>
        <v>224575.5</v>
      </c>
      <c r="E107" s="185">
        <f>E109</f>
        <v>30439.5</v>
      </c>
      <c r="F107" s="185">
        <f>F109</f>
        <v>30439.5</v>
      </c>
      <c r="G107" s="185">
        <f>G109</f>
        <v>1741471.8</v>
      </c>
      <c r="H107" s="185">
        <f>H109</f>
        <v>30439.5</v>
      </c>
      <c r="I107" s="181">
        <f t="shared" si="14"/>
        <v>2057365.8</v>
      </c>
      <c r="J107" s="126"/>
      <c r="K107" s="15"/>
    </row>
    <row r="108" spans="1:11" ht="26.25" x14ac:dyDescent="0.4">
      <c r="A108" s="251"/>
      <c r="B108" s="224"/>
      <c r="C108" s="175" t="s">
        <v>63</v>
      </c>
      <c r="D108" s="8"/>
      <c r="E108" s="4"/>
      <c r="F108" s="4"/>
      <c r="G108" s="4"/>
      <c r="H108" s="4"/>
      <c r="I108" s="4"/>
      <c r="J108" s="126"/>
      <c r="K108" s="15"/>
    </row>
    <row r="109" spans="1:11" ht="76.5" customHeight="1" x14ac:dyDescent="0.4">
      <c r="A109" s="251"/>
      <c r="B109" s="224"/>
      <c r="C109" s="121" t="s">
        <v>64</v>
      </c>
      <c r="D109" s="192">
        <f>D116+D121+D125</f>
        <v>224575.5</v>
      </c>
      <c r="E109" s="192">
        <f>E116+E121+E125</f>
        <v>30439.5</v>
      </c>
      <c r="F109" s="192">
        <f>F116+F121+F125</f>
        <v>30439.5</v>
      </c>
      <c r="G109" s="192">
        <f>G116+G121+G125</f>
        <v>1741471.8</v>
      </c>
      <c r="H109" s="192">
        <f>H116+H121+H125</f>
        <v>30439.5</v>
      </c>
      <c r="I109" s="192">
        <f>SUM(D109:H109)</f>
        <v>2057365.8</v>
      </c>
      <c r="J109" s="126"/>
      <c r="K109" s="15"/>
    </row>
    <row r="110" spans="1:11" ht="38.25" customHeight="1" x14ac:dyDescent="0.4">
      <c r="A110" s="251"/>
      <c r="B110" s="224"/>
      <c r="C110" s="113" t="s">
        <v>7</v>
      </c>
      <c r="D110" s="38">
        <f>D117</f>
        <v>78.39</v>
      </c>
      <c r="E110" s="28">
        <f>E117</f>
        <v>0</v>
      </c>
      <c r="F110" s="28">
        <f>F117</f>
        <v>0</v>
      </c>
      <c r="G110" s="28">
        <f>G117</f>
        <v>0</v>
      </c>
      <c r="H110" s="28">
        <f>H117</f>
        <v>0</v>
      </c>
      <c r="I110" s="135">
        <f t="shared" ref="I110:I114" si="16">SUM(D110:H110)</f>
        <v>78.39</v>
      </c>
      <c r="J110" s="126"/>
      <c r="K110" s="15"/>
    </row>
    <row r="111" spans="1:11" ht="39" customHeight="1" x14ac:dyDescent="0.4">
      <c r="A111" s="251"/>
      <c r="B111" s="224"/>
      <c r="C111" s="113" t="s">
        <v>8</v>
      </c>
      <c r="D111" s="38">
        <f>D126</f>
        <v>47540</v>
      </c>
      <c r="E111" s="28">
        <f>E126</f>
        <v>0</v>
      </c>
      <c r="F111" s="28">
        <f>F126</f>
        <v>0</v>
      </c>
      <c r="G111" s="28">
        <f>G126</f>
        <v>0</v>
      </c>
      <c r="H111" s="28">
        <f>H126</f>
        <v>0</v>
      </c>
      <c r="I111" s="135">
        <f t="shared" si="16"/>
        <v>47540</v>
      </c>
      <c r="J111" s="126"/>
      <c r="K111" s="15"/>
    </row>
    <row r="112" spans="1:11" ht="63.6" customHeight="1" x14ac:dyDescent="0.4">
      <c r="A112" s="286"/>
      <c r="B112" s="222"/>
      <c r="C112" s="158" t="s">
        <v>127</v>
      </c>
      <c r="D112" s="38">
        <f>D127</f>
        <v>515</v>
      </c>
      <c r="E112" s="38">
        <f t="shared" ref="E112:I112" si="17">E127</f>
        <v>520</v>
      </c>
      <c r="F112" s="38">
        <f t="shared" si="17"/>
        <v>520</v>
      </c>
      <c r="G112" s="38">
        <f t="shared" si="17"/>
        <v>520</v>
      </c>
      <c r="H112" s="38">
        <f t="shared" si="17"/>
        <v>520</v>
      </c>
      <c r="I112" s="38">
        <f t="shared" si="17"/>
        <v>2595</v>
      </c>
      <c r="J112" s="126"/>
      <c r="K112" s="15"/>
    </row>
    <row r="113" spans="1:11" ht="26.25" x14ac:dyDescent="0.4">
      <c r="A113" s="257" t="s">
        <v>53</v>
      </c>
      <c r="B113" s="246" t="s">
        <v>72</v>
      </c>
      <c r="C113" s="27" t="s">
        <v>5</v>
      </c>
      <c r="D113" s="23">
        <f>D117+D114</f>
        <v>188061.69</v>
      </c>
      <c r="E113" s="23">
        <f t="shared" ref="E113:F113" si="18">E117+E114</f>
        <v>0</v>
      </c>
      <c r="F113" s="23">
        <f t="shared" si="18"/>
        <v>0</v>
      </c>
      <c r="G113" s="23">
        <f t="shared" ref="G113:H113" si="19">G117+G114</f>
        <v>1711032.3</v>
      </c>
      <c r="H113" s="23">
        <f t="shared" si="19"/>
        <v>0</v>
      </c>
      <c r="I113" s="134">
        <f t="shared" si="16"/>
        <v>1899093.99</v>
      </c>
      <c r="J113" s="126"/>
      <c r="K113" s="15"/>
    </row>
    <row r="114" spans="1:11" ht="26.25" x14ac:dyDescent="0.4">
      <c r="A114" s="258"/>
      <c r="B114" s="247"/>
      <c r="C114" s="29" t="s">
        <v>6</v>
      </c>
      <c r="D114" s="182">
        <f>D116</f>
        <v>187983.3</v>
      </c>
      <c r="E114" s="182">
        <f>E116</f>
        <v>0</v>
      </c>
      <c r="F114" s="182">
        <f>F116</f>
        <v>0</v>
      </c>
      <c r="G114" s="182">
        <f>G116</f>
        <v>1711032.3</v>
      </c>
      <c r="H114" s="182">
        <f>H116</f>
        <v>0</v>
      </c>
      <c r="I114" s="178">
        <f t="shared" si="16"/>
        <v>1899015.6</v>
      </c>
      <c r="J114" s="126"/>
      <c r="K114" s="15"/>
    </row>
    <row r="115" spans="1:11" ht="26.25" x14ac:dyDescent="0.4">
      <c r="A115" s="258"/>
      <c r="B115" s="260"/>
      <c r="C115" s="175" t="s">
        <v>63</v>
      </c>
      <c r="D115" s="8"/>
      <c r="E115" s="4"/>
      <c r="F115" s="4"/>
      <c r="G115" s="4"/>
      <c r="H115" s="4"/>
      <c r="I115" s="4"/>
      <c r="J115" s="126"/>
      <c r="K115" s="15"/>
    </row>
    <row r="116" spans="1:11" ht="76.150000000000006" customHeight="1" x14ac:dyDescent="0.4">
      <c r="A116" s="258"/>
      <c r="B116" s="260"/>
      <c r="C116" s="121" t="s">
        <v>64</v>
      </c>
      <c r="D116" s="193">
        <f>Детализация!D57</f>
        <v>187983.3</v>
      </c>
      <c r="E116" s="193">
        <f>Детализация!E57</f>
        <v>0</v>
      </c>
      <c r="F116" s="193">
        <f>Детализация!F57</f>
        <v>0</v>
      </c>
      <c r="G116" s="193">
        <f>Детализация!G57</f>
        <v>1711032.3</v>
      </c>
      <c r="H116" s="193">
        <f>Детализация!H57</f>
        <v>0</v>
      </c>
      <c r="I116" s="193">
        <f>SUM(D116:H116)</f>
        <v>1899015.6</v>
      </c>
      <c r="J116" s="126"/>
      <c r="K116" s="15"/>
    </row>
    <row r="117" spans="1:11" ht="26.25" x14ac:dyDescent="0.4">
      <c r="A117" s="259"/>
      <c r="B117" s="247"/>
      <c r="C117" s="27" t="s">
        <v>7</v>
      </c>
      <c r="D117" s="23">
        <f>Детализация!D58</f>
        <v>78.39</v>
      </c>
      <c r="E117" s="23">
        <f>Детализация!E58</f>
        <v>0</v>
      </c>
      <c r="F117" s="23">
        <f>Детализация!F58</f>
        <v>0</v>
      </c>
      <c r="G117" s="23">
        <f>Детализация!G58</f>
        <v>0</v>
      </c>
      <c r="H117" s="23">
        <f>Детализация!H58</f>
        <v>0</v>
      </c>
      <c r="I117" s="134">
        <f t="shared" ref="I117:I127" si="20">SUM(D117:H117)</f>
        <v>78.39</v>
      </c>
      <c r="J117" s="126"/>
      <c r="K117" s="15"/>
    </row>
    <row r="118" spans="1:11" ht="27.75" customHeight="1" x14ac:dyDescent="0.25">
      <c r="A118" s="261" t="s">
        <v>55</v>
      </c>
      <c r="B118" s="264" t="s">
        <v>73</v>
      </c>
      <c r="C118" s="120" t="s">
        <v>5</v>
      </c>
      <c r="D118" s="23">
        <f>D119</f>
        <v>36592.199999999997</v>
      </c>
      <c r="E118" s="23">
        <f>E119</f>
        <v>30439.5</v>
      </c>
      <c r="F118" s="23">
        <f>F119</f>
        <v>30439.5</v>
      </c>
      <c r="G118" s="23">
        <f>G119</f>
        <v>30439.5</v>
      </c>
      <c r="H118" s="23">
        <f>H119</f>
        <v>30439.5</v>
      </c>
      <c r="I118" s="134">
        <f t="shared" si="20"/>
        <v>158350.20000000001</v>
      </c>
    </row>
    <row r="119" spans="1:11" ht="26.25" customHeight="1" x14ac:dyDescent="0.25">
      <c r="A119" s="262"/>
      <c r="B119" s="264"/>
      <c r="C119" s="120" t="s">
        <v>66</v>
      </c>
      <c r="D119" s="23">
        <f>D121</f>
        <v>36592.199999999997</v>
      </c>
      <c r="E119" s="23">
        <f>E121</f>
        <v>30439.5</v>
      </c>
      <c r="F119" s="23">
        <f>F121</f>
        <v>30439.5</v>
      </c>
      <c r="G119" s="23">
        <f>G121</f>
        <v>30439.5</v>
      </c>
      <c r="H119" s="23">
        <f>H121</f>
        <v>30439.5</v>
      </c>
      <c r="I119" s="134">
        <f t="shared" si="20"/>
        <v>158350.20000000001</v>
      </c>
    </row>
    <row r="120" spans="1:11" ht="26.25" customHeight="1" x14ac:dyDescent="0.25">
      <c r="A120" s="262"/>
      <c r="B120" s="264"/>
      <c r="C120" s="120" t="s">
        <v>63</v>
      </c>
      <c r="D120" s="23"/>
      <c r="E120" s="23"/>
      <c r="F120" s="23"/>
      <c r="G120" s="23"/>
      <c r="H120" s="23"/>
      <c r="I120" s="134"/>
    </row>
    <row r="121" spans="1:11" ht="85.9" customHeight="1" x14ac:dyDescent="0.25">
      <c r="A121" s="263"/>
      <c r="B121" s="265"/>
      <c r="C121" s="143" t="s">
        <v>64</v>
      </c>
      <c r="D121" s="144">
        <f>Детализация!D59</f>
        <v>36592.199999999997</v>
      </c>
      <c r="E121" s="144">
        <f>Детализация!E59</f>
        <v>30439.5</v>
      </c>
      <c r="F121" s="144">
        <f>Детализация!F59</f>
        <v>30439.5</v>
      </c>
      <c r="G121" s="144">
        <f>Детализация!G59</f>
        <v>30439.5</v>
      </c>
      <c r="H121" s="144">
        <f>Детализация!H59</f>
        <v>30439.5</v>
      </c>
      <c r="I121" s="145">
        <f t="shared" si="20"/>
        <v>158350.20000000001</v>
      </c>
    </row>
    <row r="122" spans="1:11" ht="25.35" customHeight="1" x14ac:dyDescent="0.25">
      <c r="A122" s="220" t="s">
        <v>57</v>
      </c>
      <c r="B122" s="223" t="s">
        <v>49</v>
      </c>
      <c r="C122" s="195" t="s">
        <v>5</v>
      </c>
      <c r="D122" s="37">
        <f>SUM(D126,D123)</f>
        <v>47540</v>
      </c>
      <c r="E122" s="37">
        <f>SUM(E123,E126)</f>
        <v>0</v>
      </c>
      <c r="F122" s="37">
        <f>SUM(F123,F126)</f>
        <v>0</v>
      </c>
      <c r="G122" s="37">
        <f t="shared" ref="G122:H122" si="21">SUM(G123,G126)</f>
        <v>0</v>
      </c>
      <c r="H122" s="37">
        <f t="shared" si="21"/>
        <v>0</v>
      </c>
      <c r="I122" s="37">
        <f t="shared" si="20"/>
        <v>47540</v>
      </c>
    </row>
    <row r="123" spans="1:11" ht="27.75" customHeight="1" x14ac:dyDescent="0.25">
      <c r="A123" s="221"/>
      <c r="B123" s="224"/>
      <c r="C123" s="195" t="s">
        <v>6</v>
      </c>
      <c r="D123" s="37">
        <f>D125</f>
        <v>0</v>
      </c>
      <c r="E123" s="37">
        <f>E125</f>
        <v>0</v>
      </c>
      <c r="F123" s="37">
        <f>F125</f>
        <v>0</v>
      </c>
      <c r="G123" s="37">
        <f t="shared" ref="G123:H123" si="22">G125</f>
        <v>0</v>
      </c>
      <c r="H123" s="37">
        <f t="shared" si="22"/>
        <v>0</v>
      </c>
      <c r="I123" s="37">
        <f t="shared" si="20"/>
        <v>0</v>
      </c>
    </row>
    <row r="124" spans="1:11" ht="26.25" customHeight="1" x14ac:dyDescent="0.25">
      <c r="A124" s="221"/>
      <c r="B124" s="224"/>
      <c r="C124" s="195" t="s">
        <v>63</v>
      </c>
      <c r="D124" s="37"/>
      <c r="E124" s="37"/>
      <c r="F124" s="37"/>
      <c r="G124" s="37"/>
      <c r="H124" s="37"/>
      <c r="I124" s="37"/>
    </row>
    <row r="125" spans="1:11" ht="86.25" customHeight="1" x14ac:dyDescent="0.25">
      <c r="A125" s="221"/>
      <c r="B125" s="224"/>
      <c r="C125" s="195" t="s">
        <v>64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f t="shared" si="20"/>
        <v>0</v>
      </c>
    </row>
    <row r="126" spans="1:11" ht="42.75" customHeight="1" x14ac:dyDescent="0.25">
      <c r="A126" s="222"/>
      <c r="B126" s="222"/>
      <c r="C126" s="195" t="s">
        <v>8</v>
      </c>
      <c r="D126" s="37">
        <f>Детализация!D60</f>
        <v>47540</v>
      </c>
      <c r="E126" s="37">
        <f>Детализация!E60</f>
        <v>0</v>
      </c>
      <c r="F126" s="37">
        <f>Детализация!F60</f>
        <v>0</v>
      </c>
      <c r="G126" s="37">
        <f>Детализация!G60</f>
        <v>0</v>
      </c>
      <c r="H126" s="37">
        <f>Детализация!H60</f>
        <v>0</v>
      </c>
      <c r="I126" s="37">
        <f t="shared" si="20"/>
        <v>47540</v>
      </c>
    </row>
    <row r="127" spans="1:11" ht="50.45" customHeight="1" x14ac:dyDescent="0.25">
      <c r="A127" s="166" t="s">
        <v>137</v>
      </c>
      <c r="B127" s="194" t="s">
        <v>134</v>
      </c>
      <c r="C127" s="176" t="s">
        <v>127</v>
      </c>
      <c r="D127" s="183">
        <v>515</v>
      </c>
      <c r="E127" s="183">
        <v>520</v>
      </c>
      <c r="F127" s="183">
        <v>520</v>
      </c>
      <c r="G127" s="183">
        <v>520</v>
      </c>
      <c r="H127" s="196">
        <v>520</v>
      </c>
      <c r="I127" s="197">
        <f t="shared" si="20"/>
        <v>2595</v>
      </c>
    </row>
    <row r="128" spans="1:11" ht="15.75" customHeight="1" x14ac:dyDescent="0.4">
      <c r="A128" s="106"/>
      <c r="B128" s="16"/>
      <c r="C128" s="16"/>
      <c r="D128" s="16"/>
      <c r="E128" s="16"/>
      <c r="F128" s="16"/>
      <c r="G128" s="16"/>
      <c r="H128" s="146"/>
      <c r="I128" s="146"/>
    </row>
    <row r="129" spans="1:9" ht="92.45" customHeight="1" x14ac:dyDescent="0.4">
      <c r="A129" s="106"/>
      <c r="B129" s="16"/>
      <c r="C129" s="16"/>
      <c r="D129" s="17"/>
      <c r="E129" s="16"/>
      <c r="F129" s="16"/>
      <c r="G129" s="16"/>
      <c r="H129" s="146"/>
      <c r="I129" s="146"/>
    </row>
    <row r="130" spans="1:9" ht="43.15" customHeight="1" x14ac:dyDescent="0.4">
      <c r="A130" s="106"/>
      <c r="B130" s="16"/>
      <c r="C130" s="16"/>
      <c r="D130" s="16"/>
      <c r="E130" s="16"/>
      <c r="F130" s="16"/>
      <c r="G130" s="16"/>
      <c r="H130" s="146"/>
      <c r="I130" s="146"/>
    </row>
    <row r="131" spans="1:9" ht="48" customHeight="1" x14ac:dyDescent="0.25"/>
  </sheetData>
  <sheetProtection selectLockedCells="1" selectUnlockedCells="1"/>
  <autoFilter ref="A9:I127"/>
  <mergeCells count="48">
    <mergeCell ref="A70:A74"/>
    <mergeCell ref="B70:B74"/>
    <mergeCell ref="A118:A121"/>
    <mergeCell ref="B118:B121"/>
    <mergeCell ref="A79:A87"/>
    <mergeCell ref="B79:B87"/>
    <mergeCell ref="A97:A101"/>
    <mergeCell ref="B97:B101"/>
    <mergeCell ref="A102:A103"/>
    <mergeCell ref="B102:B103"/>
    <mergeCell ref="A104:A105"/>
    <mergeCell ref="B104:B105"/>
    <mergeCell ref="B88:B91"/>
    <mergeCell ref="A88:A91"/>
    <mergeCell ref="B106:B112"/>
    <mergeCell ref="A106:A112"/>
    <mergeCell ref="B10:B25"/>
    <mergeCell ref="B26:B28"/>
    <mergeCell ref="A75:A76"/>
    <mergeCell ref="A113:A117"/>
    <mergeCell ref="B113:B117"/>
    <mergeCell ref="A30:A43"/>
    <mergeCell ref="B30:B43"/>
    <mergeCell ref="A44:A47"/>
    <mergeCell ref="B44:B47"/>
    <mergeCell ref="A52:A55"/>
    <mergeCell ref="B52:B55"/>
    <mergeCell ref="A56:A61"/>
    <mergeCell ref="B56:B61"/>
    <mergeCell ref="A48:A51"/>
    <mergeCell ref="B48:B51"/>
    <mergeCell ref="B62:B69"/>
    <mergeCell ref="A122:A126"/>
    <mergeCell ref="B122:B126"/>
    <mergeCell ref="H1:K1"/>
    <mergeCell ref="H2:K2"/>
    <mergeCell ref="H3:K3"/>
    <mergeCell ref="A5:I5"/>
    <mergeCell ref="A7:A9"/>
    <mergeCell ref="B7:B9"/>
    <mergeCell ref="C7:C9"/>
    <mergeCell ref="D7:I7"/>
    <mergeCell ref="A4:I4"/>
    <mergeCell ref="A62:A69"/>
    <mergeCell ref="A92:A96"/>
    <mergeCell ref="B92:B96"/>
    <mergeCell ref="B75:B78"/>
    <mergeCell ref="A10:A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rstPageNumber="47" fitToHeight="0" orientation="landscape" useFirstPageNumber="1" r:id="rId1"/>
  <headerFooter alignWithMargins="0">
    <oddHeader>&amp;C&amp;"Times New Roman,обычный"&amp;14&amp;P</oddHeader>
  </headerFooter>
  <ignoredErrors>
    <ignoredError sqref="D121:D12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Normal="65" workbookViewId="0">
      <selection activeCell="C13" sqref="C13"/>
    </sheetView>
  </sheetViews>
  <sheetFormatPr defaultColWidth="8.42578125" defaultRowHeight="15.75" customHeight="1" x14ac:dyDescent="0.25"/>
  <cols>
    <col min="1" max="1" width="22.28515625" customWidth="1"/>
    <col min="2" max="2" width="14.28515625" customWidth="1"/>
    <col min="3" max="3" width="14.5703125" customWidth="1"/>
    <col min="4" max="4" width="14.42578125" customWidth="1"/>
    <col min="5" max="5" width="19.7109375" customWidth="1"/>
    <col min="6" max="6" width="17.5703125" customWidth="1"/>
    <col min="7" max="7" width="14.5703125" bestFit="1" customWidth="1"/>
    <col min="8" max="8" width="14.5703125" customWidth="1"/>
    <col min="9" max="9" width="11.5703125" bestFit="1" customWidth="1"/>
  </cols>
  <sheetData>
    <row r="1" spans="1:9" ht="15" x14ac:dyDescent="0.25">
      <c r="A1" s="4"/>
      <c r="B1" s="5" t="s">
        <v>5</v>
      </c>
      <c r="C1" s="5">
        <v>2020</v>
      </c>
      <c r="D1" s="5">
        <v>2021</v>
      </c>
      <c r="E1" s="5">
        <v>2022</v>
      </c>
      <c r="F1" s="5">
        <v>2023</v>
      </c>
      <c r="G1" s="5">
        <v>2024</v>
      </c>
      <c r="H1" s="159"/>
    </row>
    <row r="2" spans="1:9" ht="15" x14ac:dyDescent="0.25">
      <c r="A2" s="6" t="s">
        <v>100</v>
      </c>
      <c r="B2" s="7">
        <f>SUM(C2:G2)</f>
        <v>2104984.19</v>
      </c>
      <c r="C2" s="7">
        <f>C3+C4</f>
        <v>272193.89</v>
      </c>
      <c r="D2" s="7">
        <f>D3+D4</f>
        <v>30439.5</v>
      </c>
      <c r="E2" s="7">
        <f>E3+E4</f>
        <v>30439.5</v>
      </c>
      <c r="F2" s="7">
        <f>F3+F4</f>
        <v>1741471.8</v>
      </c>
      <c r="G2" s="7">
        <f>G3+G4</f>
        <v>30439.5</v>
      </c>
      <c r="H2" s="160"/>
    </row>
    <row r="3" spans="1:9" ht="15" x14ac:dyDescent="0.25">
      <c r="A3" s="6" t="s">
        <v>74</v>
      </c>
      <c r="B3" s="7">
        <f>SUM(C3:G3)</f>
        <v>1946633.99</v>
      </c>
      <c r="C3" s="7">
        <f>'Прогноз прил 3'!D113+'Прогноз прил 3'!D122</f>
        <v>235601.69</v>
      </c>
      <c r="D3" s="7">
        <f>'Прогноз прил 3'!E113+'Прогноз прил 3'!E122</f>
        <v>0</v>
      </c>
      <c r="E3" s="7">
        <f>'Прогноз прил 3'!F113+'Прогноз прил 3'!F122</f>
        <v>0</v>
      </c>
      <c r="F3" s="7">
        <f>'Прогноз прил 3'!G113+'Прогноз прил 3'!G122</f>
        <v>1711032.3</v>
      </c>
      <c r="G3" s="7">
        <f>'Прогноз прил 3'!H113+'Прогноз прил 3'!H122</f>
        <v>0</v>
      </c>
      <c r="H3" s="160"/>
    </row>
    <row r="4" spans="1:9" ht="15" customHeight="1" x14ac:dyDescent="0.25">
      <c r="A4" s="6" t="s">
        <v>75</v>
      </c>
      <c r="B4" s="7">
        <f>SUM(C4:G4)</f>
        <v>158350.20000000001</v>
      </c>
      <c r="C4" s="7">
        <f>'Прогноз прил 3'!D118</f>
        <v>36592.199999999997</v>
      </c>
      <c r="D4" s="7">
        <f>'Прогноз прил 3'!E118</f>
        <v>30439.5</v>
      </c>
      <c r="E4" s="7">
        <f>'Прогноз прил 3'!F118</f>
        <v>30439.5</v>
      </c>
      <c r="F4" s="7">
        <f>'Прогноз прил 3'!G118</f>
        <v>30439.5</v>
      </c>
      <c r="G4" s="7">
        <f>'Прогноз прил 3'!H118</f>
        <v>30439.5</v>
      </c>
      <c r="H4" s="160"/>
    </row>
    <row r="5" spans="1:9" ht="15" customHeight="1" x14ac:dyDescent="0.25">
      <c r="A5" s="6"/>
      <c r="B5" s="7"/>
      <c r="C5" s="7"/>
      <c r="D5" s="7"/>
      <c r="E5" s="7"/>
      <c r="F5" s="7"/>
      <c r="G5" s="7"/>
      <c r="H5" s="160"/>
    </row>
    <row r="6" spans="1:9" ht="17.100000000000001" customHeight="1" x14ac:dyDescent="0.25">
      <c r="A6" s="8"/>
      <c r="B6" s="9"/>
      <c r="C6" s="10"/>
      <c r="D6" s="10"/>
      <c r="E6" s="10"/>
      <c r="F6" s="10"/>
      <c r="G6" s="10"/>
      <c r="H6" s="161"/>
    </row>
    <row r="7" spans="1:9" ht="17.100000000000001" customHeight="1" x14ac:dyDescent="0.25">
      <c r="A7" s="6" t="s">
        <v>76</v>
      </c>
      <c r="B7" s="7">
        <f t="shared" ref="B7:G7" si="0">SUM(B8:B9)</f>
        <v>15657969.08</v>
      </c>
      <c r="C7" s="7">
        <f t="shared" si="0"/>
        <v>2874819.76</v>
      </c>
      <c r="D7" s="7">
        <f t="shared" si="0"/>
        <v>2742814.7799999993</v>
      </c>
      <c r="E7" s="7">
        <f t="shared" si="0"/>
        <v>2787402.4800000004</v>
      </c>
      <c r="F7" s="7">
        <f t="shared" si="0"/>
        <v>4571363.38</v>
      </c>
      <c r="G7" s="7">
        <f t="shared" si="0"/>
        <v>2681568.6800000002</v>
      </c>
      <c r="H7" s="160">
        <f>B2+B12+B17</f>
        <v>15260782.379999999</v>
      </c>
    </row>
    <row r="8" spans="1:9" ht="17.100000000000001" customHeight="1" x14ac:dyDescent="0.25">
      <c r="A8" s="6" t="s">
        <v>74</v>
      </c>
      <c r="B8" s="7">
        <f>SUM(C8:G8)</f>
        <v>4747009.5600000005</v>
      </c>
      <c r="C8" s="7">
        <f>C3+C13+C18</f>
        <v>576087.46</v>
      </c>
      <c r="D8" s="7">
        <f>D3+D13+D18</f>
        <v>677753.9</v>
      </c>
      <c r="E8" s="7">
        <f>E3+E13+E18</f>
        <v>605013.69999999995</v>
      </c>
      <c r="F8" s="7">
        <f>F3+F13+F18</f>
        <v>2388974.6</v>
      </c>
      <c r="G8" s="7">
        <f>G3+G13+G18</f>
        <v>499179.9</v>
      </c>
      <c r="H8" s="160">
        <f>B3+B13+B18</f>
        <v>4747009.5599999996</v>
      </c>
    </row>
    <row r="9" spans="1:9" ht="17.100000000000001" customHeight="1" x14ac:dyDescent="0.25">
      <c r="A9" s="6" t="s">
        <v>75</v>
      </c>
      <c r="B9" s="7">
        <f>SUM(C9:G9)</f>
        <v>10910959.52</v>
      </c>
      <c r="C9" s="7">
        <f>'Прогноз прил 3'!D10-C8</f>
        <v>2298732.2999999998</v>
      </c>
      <c r="D9" s="7">
        <f>'Прогноз прил 3'!E10-D8</f>
        <v>2065060.8799999994</v>
      </c>
      <c r="E9" s="7">
        <f>'Прогноз прил 3'!F10-E8</f>
        <v>2182388.7800000003</v>
      </c>
      <c r="F9" s="7">
        <f>'Прогноз прил 3'!G10-F8</f>
        <v>2182388.7799999998</v>
      </c>
      <c r="G9" s="7">
        <f>'Прогноз прил 3'!H10-G8</f>
        <v>2182388.7800000003</v>
      </c>
      <c r="H9" s="160"/>
    </row>
    <row r="10" spans="1:9" ht="15.75" customHeight="1" x14ac:dyDescent="0.25">
      <c r="A10" s="6"/>
      <c r="B10" s="7"/>
      <c r="C10" s="7"/>
      <c r="D10" s="7"/>
      <c r="E10" s="7"/>
      <c r="F10" s="7"/>
      <c r="G10" s="7"/>
      <c r="H10" s="160"/>
    </row>
    <row r="11" spans="1:9" ht="15.75" customHeight="1" x14ac:dyDescent="0.25">
      <c r="A11" s="6"/>
      <c r="B11" s="7"/>
      <c r="C11" s="7"/>
      <c r="D11" s="7"/>
      <c r="E11" s="7"/>
      <c r="F11" s="7"/>
      <c r="G11" s="7"/>
      <c r="H11" s="160"/>
      <c r="I11" s="3"/>
    </row>
    <row r="12" spans="1:9" ht="15.75" customHeight="1" x14ac:dyDescent="0.25">
      <c r="A12" s="6" t="s">
        <v>77</v>
      </c>
      <c r="B12" s="7">
        <f>SUM(C12:G12)</f>
        <v>12148250.09</v>
      </c>
      <c r="C12" s="7">
        <f>C13+C14</f>
        <v>2240758.2700000005</v>
      </c>
      <c r="D12" s="7">
        <f>D13+D14</f>
        <v>2451681.2799999998</v>
      </c>
      <c r="E12" s="7">
        <f>E13+E14</f>
        <v>2496248.58</v>
      </c>
      <c r="F12" s="7">
        <f>F13+F14</f>
        <v>2569167.1800000002</v>
      </c>
      <c r="G12" s="7">
        <f>G13+G14</f>
        <v>2390394.7800000003</v>
      </c>
      <c r="H12" s="160"/>
    </row>
    <row r="13" spans="1:9" ht="15.75" customHeight="1" x14ac:dyDescent="0.25">
      <c r="A13" s="6" t="s">
        <v>74</v>
      </c>
      <c r="B13" s="7">
        <f>C13+D13+E13+F13+G13</f>
        <v>1799168.27</v>
      </c>
      <c r="C13" s="7">
        <f>'Прогноз прил 3'!D79+'Прогноз прил 3'!D62+'Прогноз прил 3'!D70-42387.12</f>
        <v>140340.47</v>
      </c>
      <c r="D13" s="7">
        <f>'Прогноз прил 3'!E79+'Прогноз прил 3'!E62+'Прогноз прил 3'!E70</f>
        <v>477501.9</v>
      </c>
      <c r="E13" s="7">
        <f>'Прогноз прил 3'!F79+'Прогноз прил 3'!F62+'Прогноз прил 3'!F70</f>
        <v>404753.69999999995</v>
      </c>
      <c r="F13" s="7">
        <f>'Прогноз прил 3'!G79+'Прогноз прил 3'!G62+'Прогноз прил 3'!G70</f>
        <v>477672.3</v>
      </c>
      <c r="G13" s="7">
        <f>'Прогноз прил 3'!H79+'Прогноз прил 3'!H62+'Прогноз прил 3'!H70</f>
        <v>298899.90000000002</v>
      </c>
      <c r="H13" s="160"/>
    </row>
    <row r="14" spans="1:9" ht="15.75" customHeight="1" x14ac:dyDescent="0.25">
      <c r="A14" s="6" t="s">
        <v>75</v>
      </c>
      <c r="B14" s="7">
        <f>C14+D14+E14+F14+G14</f>
        <v>10349081.82</v>
      </c>
      <c r="C14" s="7">
        <f>'Прогноз прил 3'!D44+'Прогноз прил 3'!D48+'Прогноз прил 3'!D52+'Прогноз прил 3'!D56+'Прогноз прил 3'!D88+'Прогноз прил 3'!D75+42387.12</f>
        <v>2100417.8000000003</v>
      </c>
      <c r="D14" s="7">
        <f>'Прогноз прил 3'!E44+'Прогноз прил 3'!E48+'Прогноз прил 3'!E52+'Прогноз прил 3'!E56+'Прогноз прил 3'!E88</f>
        <v>1974179.38</v>
      </c>
      <c r="E14" s="7">
        <f>'Прогноз прил 3'!F44+'Прогноз прил 3'!F48+'Прогноз прил 3'!F52+'Прогноз прил 3'!F56+'Прогноз прил 3'!F88</f>
        <v>2091494.8800000001</v>
      </c>
      <c r="F14" s="7">
        <f>'Прогноз прил 3'!G44+'Прогноз прил 3'!G48+'Прогноз прил 3'!G52+'Прогноз прил 3'!G56+'Прогноз прил 3'!G88</f>
        <v>2091494.8800000001</v>
      </c>
      <c r="G14" s="7">
        <f>'Прогноз прил 3'!H44+'Прогноз прил 3'!H48+'Прогноз прил 3'!H52+'Прогноз прил 3'!H56+'Прогноз прил 3'!H88</f>
        <v>2091494.8800000001</v>
      </c>
      <c r="H14" s="160"/>
    </row>
    <row r="15" spans="1:9" ht="15.75" customHeight="1" x14ac:dyDescent="0.25">
      <c r="A15" s="8"/>
      <c r="B15" s="8"/>
      <c r="C15" s="8"/>
      <c r="D15" s="8"/>
      <c r="E15" s="8"/>
      <c r="F15" s="8"/>
      <c r="G15" s="8"/>
      <c r="H15" s="162"/>
    </row>
    <row r="16" spans="1:9" ht="17.100000000000001" customHeight="1" x14ac:dyDescent="0.25">
      <c r="A16" s="8"/>
      <c r="B16" s="8"/>
      <c r="C16" s="8"/>
      <c r="D16" s="8"/>
      <c r="E16" s="8"/>
      <c r="F16" s="8"/>
      <c r="G16" s="8"/>
      <c r="H16" s="162"/>
    </row>
    <row r="17" spans="1:8" ht="15.75" customHeight="1" x14ac:dyDescent="0.25">
      <c r="A17" s="6" t="s">
        <v>102</v>
      </c>
      <c r="B17" s="9">
        <f t="shared" ref="B17:G17" si="1">B18+B19</f>
        <v>1007548.1000000001</v>
      </c>
      <c r="C17" s="9">
        <f t="shared" si="1"/>
        <v>201480.4</v>
      </c>
      <c r="D17" s="9">
        <f t="shared" si="1"/>
        <v>201503.5</v>
      </c>
      <c r="E17" s="9">
        <f t="shared" si="1"/>
        <v>201511.4</v>
      </c>
      <c r="F17" s="9">
        <f t="shared" si="1"/>
        <v>201521.4</v>
      </c>
      <c r="G17" s="9">
        <f t="shared" si="1"/>
        <v>201531.4</v>
      </c>
      <c r="H17" s="163"/>
    </row>
    <row r="18" spans="1:8" ht="15.75" customHeight="1" x14ac:dyDescent="0.25">
      <c r="A18" s="6" t="s">
        <v>74</v>
      </c>
      <c r="B18" s="9">
        <f>SUM(C18:G18)</f>
        <v>1001207.3</v>
      </c>
      <c r="C18" s="9">
        <f>'Прогноз прил 3'!D96</f>
        <v>200145.3</v>
      </c>
      <c r="D18" s="9">
        <f>'Прогноз прил 3'!E96</f>
        <v>200252</v>
      </c>
      <c r="E18" s="9">
        <f>'Прогноз прил 3'!F96</f>
        <v>200260</v>
      </c>
      <c r="F18" s="9">
        <f>'Прогноз прил 3'!G96</f>
        <v>200270</v>
      </c>
      <c r="G18" s="9">
        <f>'Прогноз прил 3'!H96</f>
        <v>200280</v>
      </c>
      <c r="H18" s="163"/>
    </row>
    <row r="19" spans="1:8" ht="15.75" customHeight="1" x14ac:dyDescent="0.25">
      <c r="A19" s="6" t="s">
        <v>75</v>
      </c>
      <c r="B19" s="9">
        <f>SUM(C19:G19)</f>
        <v>6340.7999999999993</v>
      </c>
      <c r="C19" s="9">
        <f>'Прогноз прил 3'!D93</f>
        <v>1335.1</v>
      </c>
      <c r="D19" s="9">
        <f>'Прогноз прил 3'!E93</f>
        <v>1251.5</v>
      </c>
      <c r="E19" s="9">
        <f>'Прогноз прил 3'!F93</f>
        <v>1251.4000000000001</v>
      </c>
      <c r="F19" s="9">
        <f>'Прогноз прил 3'!G93</f>
        <v>1251.4000000000001</v>
      </c>
      <c r="G19" s="9">
        <f>'Прогноз прил 3'!H93</f>
        <v>1251.4000000000001</v>
      </c>
      <c r="H19" s="163"/>
    </row>
    <row r="20" spans="1:8" ht="15.75" customHeight="1" x14ac:dyDescent="0.25">
      <c r="A20" s="4"/>
      <c r="B20" s="4"/>
      <c r="C20" s="4"/>
      <c r="D20" s="4"/>
      <c r="E20" s="4"/>
      <c r="F20" s="4"/>
      <c r="G20" s="4"/>
      <c r="H20" s="164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0"/>
  <sheetViews>
    <sheetView workbookViewId="0">
      <selection activeCell="E12" sqref="E12:E14"/>
    </sheetView>
  </sheetViews>
  <sheetFormatPr defaultRowHeight="15" x14ac:dyDescent="0.25"/>
  <cols>
    <col min="2" max="2" width="14.85546875" customWidth="1"/>
    <col min="3" max="3" width="12" customWidth="1"/>
    <col min="4" max="4" width="11.140625" customWidth="1"/>
    <col min="5" max="5" width="13.140625" customWidth="1"/>
    <col min="6" max="6" width="13.28515625" customWidth="1"/>
    <col min="7" max="7" width="12.42578125" customWidth="1"/>
    <col min="9" max="9" width="9.5703125" bestFit="1" customWidth="1"/>
    <col min="10" max="10" width="12.7109375" customWidth="1"/>
    <col min="11" max="11" width="11.85546875" customWidth="1"/>
    <col min="12" max="12" width="10.85546875" customWidth="1"/>
    <col min="13" max="13" width="11.7109375" customWidth="1"/>
    <col min="14" max="14" width="10.42578125" customWidth="1"/>
  </cols>
  <sheetData>
    <row r="6" spans="1:13" ht="45" customHeight="1" x14ac:dyDescent="0.25">
      <c r="A6" s="288" t="s">
        <v>86</v>
      </c>
      <c r="B6" s="288" t="s">
        <v>87</v>
      </c>
      <c r="C6" s="288"/>
      <c r="D6" s="288"/>
      <c r="E6" s="288"/>
      <c r="F6" s="288"/>
      <c r="G6" s="288"/>
    </row>
    <row r="7" spans="1:13" x14ac:dyDescent="0.25">
      <c r="A7" s="288"/>
      <c r="B7" s="288" t="s">
        <v>5</v>
      </c>
      <c r="C7" s="288" t="s">
        <v>88</v>
      </c>
      <c r="D7" s="288"/>
      <c r="E7" s="288"/>
      <c r="F7" s="288"/>
      <c r="G7" s="288"/>
    </row>
    <row r="8" spans="1:13" x14ac:dyDescent="0.25">
      <c r="A8" s="288"/>
      <c r="B8" s="288"/>
      <c r="C8" s="39" t="s">
        <v>89</v>
      </c>
      <c r="D8" s="39" t="s">
        <v>90</v>
      </c>
      <c r="E8" s="39" t="s">
        <v>91</v>
      </c>
      <c r="F8" s="39" t="s">
        <v>92</v>
      </c>
      <c r="G8" s="39" t="s">
        <v>93</v>
      </c>
    </row>
    <row r="9" spans="1:13" ht="38.25" x14ac:dyDescent="0.25">
      <c r="A9" s="39" t="s">
        <v>94</v>
      </c>
      <c r="B9" s="43">
        <f t="shared" ref="B9:G9" si="0">B11+B12</f>
        <v>2107579.19</v>
      </c>
      <c r="C9" s="43">
        <f t="shared" si="0"/>
        <v>272708.89</v>
      </c>
      <c r="D9" s="40">
        <f t="shared" si="0"/>
        <v>30959.5</v>
      </c>
      <c r="E9" s="40">
        <f t="shared" si="0"/>
        <v>30959.5</v>
      </c>
      <c r="F9" s="40">
        <f t="shared" si="0"/>
        <v>1741991.8</v>
      </c>
      <c r="G9" s="40">
        <f t="shared" si="0"/>
        <v>30959.5</v>
      </c>
    </row>
    <row r="10" spans="1:13" ht="25.5" x14ac:dyDescent="0.25">
      <c r="A10" s="39" t="s">
        <v>63</v>
      </c>
      <c r="B10" s="45"/>
      <c r="C10" s="40"/>
      <c r="D10" s="40"/>
      <c r="E10" s="40"/>
      <c r="F10" s="40"/>
      <c r="G10" s="40"/>
    </row>
    <row r="11" spans="1:13" ht="38.25" x14ac:dyDescent="0.25">
      <c r="A11" s="39" t="s">
        <v>74</v>
      </c>
      <c r="B11" s="44">
        <f>SUM(C11:G11)</f>
        <v>1946633.99</v>
      </c>
      <c r="C11" s="44">
        <f>'Прогноз прил 3'!D113+'Прогноз прил 3'!D122</f>
        <v>235601.69</v>
      </c>
      <c r="D11" s="41">
        <f>'Прогноз прил 3'!E113+'Прогноз прил 3'!E122</f>
        <v>0</v>
      </c>
      <c r="E11" s="41">
        <f>'Прогноз прил 3'!F113+'Прогноз прил 3'!F122</f>
        <v>0</v>
      </c>
      <c r="F11" s="41">
        <f>'Прогноз прил 3'!G113+'Прогноз прил 3'!G122</f>
        <v>1711032.3</v>
      </c>
      <c r="G11" s="41">
        <f>'Прогноз прил 3'!H113+'Прогноз прил 3'!H122</f>
        <v>0</v>
      </c>
      <c r="I11" s="3"/>
      <c r="J11" s="3"/>
      <c r="K11" s="3"/>
      <c r="L11" s="3"/>
      <c r="M11" s="3"/>
    </row>
    <row r="12" spans="1:13" ht="35.25" customHeight="1" x14ac:dyDescent="0.25">
      <c r="A12" s="288" t="s">
        <v>75</v>
      </c>
      <c r="B12" s="289">
        <f>SUM(C12:G14)</f>
        <v>160945.20000000001</v>
      </c>
      <c r="C12" s="290">
        <f>'Прогноз прил 3'!D127+'Прогноз прил 3'!D119</f>
        <v>37107.199999999997</v>
      </c>
      <c r="D12" s="291">
        <f>'Прогноз прил 3'!E127+'Прогноз прил 3'!E119</f>
        <v>30959.5</v>
      </c>
      <c r="E12" s="291">
        <f>'Прогноз прил 3'!F127+'Прогноз прил 3'!F119</f>
        <v>30959.5</v>
      </c>
      <c r="F12" s="291">
        <f>'Прогноз прил 3'!G127+'Прогноз прил 3'!G119</f>
        <v>30959.5</v>
      </c>
      <c r="G12" s="291">
        <f>'Прогноз прил 3'!H127+'Прогноз прил 3'!H119</f>
        <v>30959.5</v>
      </c>
    </row>
    <row r="13" spans="1:13" ht="15" customHeight="1" x14ac:dyDescent="0.25">
      <c r="A13" s="288"/>
      <c r="B13" s="289"/>
      <c r="C13" s="289"/>
      <c r="D13" s="292"/>
      <c r="E13" s="292"/>
      <c r="F13" s="292"/>
      <c r="G13" s="292"/>
    </row>
    <row r="14" spans="1:13" ht="15.75" customHeight="1" x14ac:dyDescent="0.25">
      <c r="A14" s="288"/>
      <c r="B14" s="289"/>
      <c r="C14" s="289"/>
      <c r="D14" s="292"/>
      <c r="E14" s="292"/>
      <c r="F14" s="292"/>
      <c r="G14" s="292"/>
    </row>
    <row r="16" spans="1:13" ht="15.75" x14ac:dyDescent="0.25">
      <c r="C16" s="42">
        <v>515</v>
      </c>
      <c r="D16" s="42">
        <v>520</v>
      </c>
      <c r="E16" s="42">
        <v>520</v>
      </c>
      <c r="F16" s="42">
        <v>520</v>
      </c>
      <c r="G16" s="42">
        <v>520</v>
      </c>
    </row>
    <row r="18" spans="3:7" x14ac:dyDescent="0.25">
      <c r="C18" s="288">
        <v>15165.4</v>
      </c>
      <c r="D18" s="288">
        <v>15165.4</v>
      </c>
      <c r="E18" s="288">
        <v>15165.4</v>
      </c>
      <c r="F18" s="288">
        <v>15165.4</v>
      </c>
      <c r="G18" s="288">
        <v>15165.4</v>
      </c>
    </row>
    <row r="19" spans="3:7" x14ac:dyDescent="0.25">
      <c r="C19" s="288"/>
      <c r="D19" s="288"/>
      <c r="E19" s="288"/>
      <c r="F19" s="288"/>
      <c r="G19" s="288"/>
    </row>
    <row r="20" spans="3:7" x14ac:dyDescent="0.25">
      <c r="C20" s="288"/>
      <c r="D20" s="288"/>
      <c r="E20" s="288"/>
      <c r="F20" s="288"/>
      <c r="G20" s="288"/>
    </row>
  </sheetData>
  <mergeCells count="16">
    <mergeCell ref="A6:A8"/>
    <mergeCell ref="B6:G6"/>
    <mergeCell ref="B7:B8"/>
    <mergeCell ref="C7:G7"/>
    <mergeCell ref="A12:A14"/>
    <mergeCell ref="B12:B14"/>
    <mergeCell ref="C12:C14"/>
    <mergeCell ref="D12:D14"/>
    <mergeCell ref="E12:E14"/>
    <mergeCell ref="F12:F14"/>
    <mergeCell ref="G12:G14"/>
    <mergeCell ref="C18:C20"/>
    <mergeCell ref="D18:D20"/>
    <mergeCell ref="E18:E20"/>
    <mergeCell ref="F18:F20"/>
    <mergeCell ref="G18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Детализация</vt:lpstr>
      <vt:lpstr>Прогноз прил 3</vt:lpstr>
      <vt:lpstr>капитальные затраты</vt:lpstr>
      <vt:lpstr>Кап Газ</vt:lpstr>
      <vt:lpstr>'Прогноз прил 3'!Excel_BuiltIn_Print_Area</vt:lpstr>
      <vt:lpstr>'Прогноз прил 3'!Заголовки_для_печати</vt:lpstr>
      <vt:lpstr>Детализация!Область_печати</vt:lpstr>
      <vt:lpstr>'капитальные затраты'!Область_печати</vt:lpstr>
      <vt:lpstr>'Прогноз 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slobodina_ai</cp:lastModifiedBy>
  <cp:revision>46</cp:revision>
  <cp:lastPrinted>2020-11-27T10:45:21Z</cp:lastPrinted>
  <dcterms:created xsi:type="dcterms:W3CDTF">2013-09-15T05:28:45Z</dcterms:created>
  <dcterms:modified xsi:type="dcterms:W3CDTF">2020-11-27T10:45:36Z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АКО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